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4\05\"/>
    </mc:Choice>
  </mc:AlternateContent>
  <xr:revisionPtr revIDLastSave="0" documentId="13_ncr:1_{DB4D5DCE-943C-478B-8804-C78AEB12F9C3}" xr6:coauthVersionLast="47" xr6:coauthVersionMax="47" xr10:uidLastSave="{00000000-0000-0000-0000-000000000000}"/>
  <bookViews>
    <workbookView xWindow="-120" yWindow="-120" windowWidth="29040" windowHeight="15840" tabRatio="776" activeTab="12" xr2:uid="{00000000-000D-0000-FFFF-FFFF00000000}"/>
  </bookViews>
  <sheets>
    <sheet name="صورت وضعیت پرتفوی" sheetId="22" r:id="rId1"/>
    <sheet name="سهام" sheetId="2" r:id="rId2"/>
    <sheet name="اوراق مشتقه" sheetId="3" r:id="rId3"/>
    <sheet name="سپرده" sheetId="7" r:id="rId4"/>
    <sheet name="درآمد" sheetId="8" r:id="rId5"/>
    <sheet name="1-2" sheetId="9" r:id="rId6"/>
    <sheet name="2-2" sheetId="13" r:id="rId7"/>
    <sheet name="3-2" sheetId="14" r:id="rId8"/>
    <sheet name="درآمد سود سهام" sheetId="15" r:id="rId9"/>
    <sheet name="سود سپرده بانکی" sheetId="18" r:id="rId10"/>
    <sheet name="درآمد ناشی از فروش" sheetId="19" r:id="rId11"/>
    <sheet name="درآمد اعمال اختیار" sheetId="20" r:id="rId12"/>
    <sheet name="درآمد ناشی از تغییر قیمت اوراق" sheetId="21" r:id="rId13"/>
  </sheets>
  <externalReferences>
    <externalReference r:id="rId14"/>
    <externalReference r:id="rId15"/>
  </externalReferences>
  <definedNames>
    <definedName name="_xlnm.Print_Area" localSheetId="5">'1-2'!$A$1:$V$99</definedName>
    <definedName name="_xlnm.Print_Area" localSheetId="6">'2-2'!$A$1:$J$11</definedName>
    <definedName name="_xlnm.Print_Area" localSheetId="7">'3-2'!$A$1:$G$10</definedName>
    <definedName name="_xlnm.Print_Area" localSheetId="2">'اوراق مشتقه'!$A$1:$AX$10</definedName>
    <definedName name="_xlnm.Print_Area" localSheetId="4">درآمد!$A$1:$K$11</definedName>
    <definedName name="_xlnm.Print_Area" localSheetId="11">'درآمد اعمال اختیار'!$A$1:$L$37</definedName>
    <definedName name="_xlnm.Print_Area" localSheetId="8">'درآمد سود سهام'!$A$1:$T$36</definedName>
    <definedName name="_xlnm.Print_Area" localSheetId="12">'درآمد ناشی از تغییر قیمت اوراق'!$A$1:$R$48</definedName>
    <definedName name="_xlnm.Print_Area" localSheetId="10">'درآمد ناشی از فروش'!$A$1:$Q$55</definedName>
    <definedName name="_xlnm.Print_Area" localSheetId="3">سپرده!$A$1:$M$12</definedName>
    <definedName name="_xlnm.Print_Area" localSheetId="9">'سود سپرده بانکی'!$A$1:$N$11</definedName>
    <definedName name="_xlnm.Print_Area" localSheetId="1">سهام!$A$1:$AB$51</definedName>
  </definedNames>
  <calcPr calcId="191029"/>
</workbook>
</file>

<file path=xl/calcChain.xml><?xml version="1.0" encoding="utf-8"?>
<calcChain xmlns="http://schemas.openxmlformats.org/spreadsheetml/2006/main">
  <c r="K10" i="3" l="1"/>
  <c r="AO10" i="3"/>
  <c r="Q55" i="19"/>
  <c r="J12" i="7"/>
  <c r="X49" i="2" l="1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9" i="2"/>
  <c r="AB49" i="2" l="1"/>
  <c r="H11" i="13"/>
  <c r="J9" i="13" s="1"/>
  <c r="D11" i="13"/>
  <c r="F10" i="13" s="1"/>
  <c r="J10" i="13"/>
  <c r="F9" i="13"/>
  <c r="F8" i="13"/>
  <c r="F9" i="8"/>
  <c r="H9" i="8" s="1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R70" i="9"/>
  <c r="T70" i="9" s="1"/>
  <c r="R71" i="9"/>
  <c r="T71" i="9" s="1"/>
  <c r="R72" i="9"/>
  <c r="T72" i="9" s="1"/>
  <c r="R73" i="9"/>
  <c r="T73" i="9" s="1"/>
  <c r="R74" i="9"/>
  <c r="T74" i="9" s="1"/>
  <c r="R75" i="9"/>
  <c r="T75" i="9" s="1"/>
  <c r="R76" i="9"/>
  <c r="T76" i="9" s="1"/>
  <c r="R77" i="9"/>
  <c r="T77" i="9" s="1"/>
  <c r="R78" i="9"/>
  <c r="T78" i="9" s="1"/>
  <c r="R79" i="9"/>
  <c r="T79" i="9" s="1"/>
  <c r="R80" i="9"/>
  <c r="T80" i="9" s="1"/>
  <c r="R81" i="9"/>
  <c r="T81" i="9" s="1"/>
  <c r="R82" i="9"/>
  <c r="T82" i="9" s="1"/>
  <c r="R83" i="9"/>
  <c r="T83" i="9" s="1"/>
  <c r="R84" i="9"/>
  <c r="T84" i="9" s="1"/>
  <c r="R85" i="9"/>
  <c r="T85" i="9" s="1"/>
  <c r="R86" i="9"/>
  <c r="T86" i="9" s="1"/>
  <c r="R87" i="9"/>
  <c r="T87" i="9" s="1"/>
  <c r="R88" i="9"/>
  <c r="T88" i="9" s="1"/>
  <c r="R89" i="9"/>
  <c r="T89" i="9" s="1"/>
  <c r="R90" i="9"/>
  <c r="T90" i="9" s="1"/>
  <c r="R91" i="9"/>
  <c r="T91" i="9" s="1"/>
  <c r="R92" i="9"/>
  <c r="T92" i="9" s="1"/>
  <c r="R93" i="9"/>
  <c r="T93" i="9" s="1"/>
  <c r="R94" i="9"/>
  <c r="T94" i="9" s="1"/>
  <c r="R95" i="9"/>
  <c r="T95" i="9" s="1"/>
  <c r="R96" i="9"/>
  <c r="T96" i="9" s="1"/>
  <c r="R97" i="9"/>
  <c r="T97" i="9" s="1"/>
  <c r="R98" i="9"/>
  <c r="T98" i="9" s="1"/>
  <c r="R11" i="9"/>
  <c r="R12" i="9"/>
  <c r="R13" i="9"/>
  <c r="R14" i="9"/>
  <c r="R16" i="9"/>
  <c r="R18" i="9"/>
  <c r="R20" i="9"/>
  <c r="R21" i="9"/>
  <c r="R22" i="9"/>
  <c r="R23" i="9"/>
  <c r="R24" i="9"/>
  <c r="R25" i="9"/>
  <c r="R28" i="9"/>
  <c r="R29" i="9"/>
  <c r="R30" i="9"/>
  <c r="R32" i="9"/>
  <c r="R33" i="9"/>
  <c r="R36" i="9"/>
  <c r="R37" i="9"/>
  <c r="R38" i="9"/>
  <c r="T38" i="9" s="1"/>
  <c r="R39" i="9"/>
  <c r="T39" i="9" s="1"/>
  <c r="R40" i="9"/>
  <c r="T40" i="9" s="1"/>
  <c r="R41" i="9"/>
  <c r="T41" i="9" s="1"/>
  <c r="R42" i="9"/>
  <c r="R43" i="9"/>
  <c r="T43" i="9" s="1"/>
  <c r="R44" i="9"/>
  <c r="R45" i="9"/>
  <c r="T45" i="9" s="1"/>
  <c r="R46" i="9"/>
  <c r="T46" i="9" s="1"/>
  <c r="R47" i="9"/>
  <c r="R48" i="9"/>
  <c r="T48" i="9" s="1"/>
  <c r="R49" i="9"/>
  <c r="T49" i="9" s="1"/>
  <c r="R50" i="9"/>
  <c r="R51" i="9"/>
  <c r="T51" i="9" s="1"/>
  <c r="R52" i="9"/>
  <c r="T52" i="9" s="1"/>
  <c r="R53" i="9"/>
  <c r="T53" i="9" s="1"/>
  <c r="R54" i="9"/>
  <c r="T54" i="9" s="1"/>
  <c r="R55" i="9"/>
  <c r="T55" i="9" s="1"/>
  <c r="R56" i="9"/>
  <c r="R57" i="9"/>
  <c r="T57" i="9" s="1"/>
  <c r="R58" i="9"/>
  <c r="T58" i="9" s="1"/>
  <c r="R59" i="9"/>
  <c r="R60" i="9"/>
  <c r="T60" i="9" s="1"/>
  <c r="R61" i="9"/>
  <c r="R62" i="9"/>
  <c r="T62" i="9" s="1"/>
  <c r="R63" i="9"/>
  <c r="R64" i="9"/>
  <c r="R9" i="9"/>
  <c r="G11" i="9"/>
  <c r="G13" i="9"/>
  <c r="G18" i="9"/>
  <c r="G20" i="9"/>
  <c r="G22" i="9"/>
  <c r="G24" i="9"/>
  <c r="G29" i="9"/>
  <c r="I29" i="9" s="1"/>
  <c r="G30" i="9"/>
  <c r="I30" i="9" s="1"/>
  <c r="G32" i="9"/>
  <c r="G33" i="9"/>
  <c r="I33" i="9" s="1"/>
  <c r="G36" i="9"/>
  <c r="G37" i="9"/>
  <c r="G38" i="9"/>
  <c r="I38" i="9" s="1"/>
  <c r="G39" i="9"/>
  <c r="I39" i="9" s="1"/>
  <c r="G40" i="9"/>
  <c r="I40" i="9" s="1"/>
  <c r="G41" i="9"/>
  <c r="I41" i="9" s="1"/>
  <c r="G42" i="9"/>
  <c r="G43" i="9"/>
  <c r="I43" i="9" s="1"/>
  <c r="G44" i="9"/>
  <c r="G45" i="9"/>
  <c r="I45" i="9" s="1"/>
  <c r="G46" i="9"/>
  <c r="I46" i="9" s="1"/>
  <c r="G48" i="9"/>
  <c r="I48" i="9" s="1"/>
  <c r="G49" i="9"/>
  <c r="I49" i="9" s="1"/>
  <c r="G51" i="9"/>
  <c r="I51" i="9" s="1"/>
  <c r="G52" i="9"/>
  <c r="I52" i="9" s="1"/>
  <c r="G53" i="9"/>
  <c r="I53" i="9" s="1"/>
  <c r="G54" i="9"/>
  <c r="I54" i="9" s="1"/>
  <c r="G55" i="9"/>
  <c r="I55" i="9" s="1"/>
  <c r="G57" i="9"/>
  <c r="I57" i="9" s="1"/>
  <c r="G58" i="9"/>
  <c r="I58" i="9" s="1"/>
  <c r="G60" i="9"/>
  <c r="I60" i="9" s="1"/>
  <c r="G62" i="9"/>
  <c r="I62" i="9" s="1"/>
  <c r="G63" i="9"/>
  <c r="O42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31" i="9"/>
  <c r="O32" i="9"/>
  <c r="O34" i="9"/>
  <c r="O35" i="9"/>
  <c r="O36" i="9"/>
  <c r="O37" i="9"/>
  <c r="O44" i="9"/>
  <c r="O47" i="9"/>
  <c r="O50" i="9"/>
  <c r="O56" i="9"/>
  <c r="O59" i="9"/>
  <c r="O61" i="9"/>
  <c r="O63" i="9"/>
  <c r="O64" i="9"/>
  <c r="O65" i="9"/>
  <c r="T65" i="9" s="1"/>
  <c r="O66" i="9"/>
  <c r="T66" i="9" s="1"/>
  <c r="O67" i="9"/>
  <c r="T67" i="9" s="1"/>
  <c r="O68" i="9"/>
  <c r="T68" i="9" s="1"/>
  <c r="O69" i="9"/>
  <c r="T69" i="9" s="1"/>
  <c r="O9" i="9"/>
  <c r="E10" i="9"/>
  <c r="E11" i="9"/>
  <c r="E12" i="9"/>
  <c r="E13" i="9"/>
  <c r="E14" i="9"/>
  <c r="E15" i="9"/>
  <c r="I15" i="9" s="1"/>
  <c r="E16" i="9"/>
  <c r="E17" i="9"/>
  <c r="I17" i="9" s="1"/>
  <c r="E18" i="9"/>
  <c r="E19" i="9"/>
  <c r="I19" i="9" s="1"/>
  <c r="E20" i="9"/>
  <c r="E21" i="9"/>
  <c r="E22" i="9"/>
  <c r="E23" i="9"/>
  <c r="E24" i="9"/>
  <c r="E25" i="9"/>
  <c r="E26" i="9"/>
  <c r="I26" i="9" s="1"/>
  <c r="E27" i="9"/>
  <c r="I27" i="9" s="1"/>
  <c r="E28" i="9"/>
  <c r="E31" i="9"/>
  <c r="I31" i="9" s="1"/>
  <c r="E32" i="9"/>
  <c r="E34" i="9"/>
  <c r="I34" i="9" s="1"/>
  <c r="E35" i="9"/>
  <c r="I35" i="9" s="1"/>
  <c r="E36" i="9"/>
  <c r="E37" i="9"/>
  <c r="E42" i="9"/>
  <c r="E44" i="9"/>
  <c r="E47" i="9"/>
  <c r="E50" i="9"/>
  <c r="E56" i="9"/>
  <c r="E59" i="9"/>
  <c r="E61" i="9"/>
  <c r="E63" i="9"/>
  <c r="E64" i="9"/>
  <c r="E65" i="9"/>
  <c r="I65" i="9" s="1"/>
  <c r="E66" i="9"/>
  <c r="I66" i="9" s="1"/>
  <c r="E67" i="9"/>
  <c r="I67" i="9" s="1"/>
  <c r="E68" i="9"/>
  <c r="I68" i="9" s="1"/>
  <c r="E69" i="9"/>
  <c r="I69" i="9" s="1"/>
  <c r="E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9" i="9"/>
  <c r="C10" i="9"/>
  <c r="C11" i="9"/>
  <c r="C12" i="9"/>
  <c r="C13" i="9"/>
  <c r="C9" i="9"/>
  <c r="C99" i="9" s="1"/>
  <c r="I48" i="21"/>
  <c r="C48" i="21"/>
  <c r="I37" i="20"/>
  <c r="G37" i="20"/>
  <c r="E37" i="20"/>
  <c r="C37" i="20"/>
  <c r="K37" i="20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8" i="19"/>
  <c r="I9" i="19"/>
  <c r="G14" i="9" s="1"/>
  <c r="I12" i="19"/>
  <c r="G16" i="9" s="1"/>
  <c r="I19" i="19"/>
  <c r="G21" i="9" s="1"/>
  <c r="I22" i="19"/>
  <c r="G12" i="9" s="1"/>
  <c r="I26" i="19"/>
  <c r="G23" i="9" s="1"/>
  <c r="I29" i="19"/>
  <c r="G47" i="9" s="1"/>
  <c r="I30" i="19"/>
  <c r="G25" i="9" s="1"/>
  <c r="I33" i="19"/>
  <c r="G50" i="9" s="1"/>
  <c r="I38" i="19"/>
  <c r="G28" i="9" s="1"/>
  <c r="I42" i="19"/>
  <c r="G56" i="9" s="1"/>
  <c r="I48" i="19"/>
  <c r="G59" i="9" s="1"/>
  <c r="I50" i="19"/>
  <c r="G61" i="9" s="1"/>
  <c r="I54" i="19"/>
  <c r="G64" i="9" s="1"/>
  <c r="I8" i="19"/>
  <c r="G9" i="9" s="1"/>
  <c r="C55" i="19"/>
  <c r="E55" i="19"/>
  <c r="G55" i="19"/>
  <c r="K55" i="19"/>
  <c r="O55" i="19"/>
  <c r="M36" i="15"/>
  <c r="I36" i="15"/>
  <c r="K36" i="15"/>
  <c r="C11" i="18"/>
  <c r="I11" i="18"/>
  <c r="G9" i="18"/>
  <c r="G10" i="18"/>
  <c r="G8" i="18"/>
  <c r="G11" i="18" s="1"/>
  <c r="M9" i="18"/>
  <c r="M10" i="18"/>
  <c r="M8" i="18"/>
  <c r="M11" i="18" s="1"/>
  <c r="S9" i="15"/>
  <c r="S36" i="15" s="1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8" i="15"/>
  <c r="M9" i="15"/>
  <c r="M10" i="15"/>
  <c r="M11" i="15"/>
  <c r="M12" i="15"/>
  <c r="M8" i="15"/>
  <c r="O36" i="15"/>
  <c r="Q36" i="15"/>
  <c r="L9" i="7"/>
  <c r="T34" i="9" l="1"/>
  <c r="T19" i="9"/>
  <c r="T31" i="9"/>
  <c r="T17" i="9"/>
  <c r="F11" i="13"/>
  <c r="T27" i="9"/>
  <c r="T15" i="9"/>
  <c r="T33" i="9"/>
  <c r="T26" i="9"/>
  <c r="I10" i="9"/>
  <c r="T30" i="9"/>
  <c r="J8" i="13"/>
  <c r="J11" i="13" s="1"/>
  <c r="T29" i="9"/>
  <c r="T10" i="9"/>
  <c r="I55" i="19"/>
  <c r="M99" i="9"/>
  <c r="T35" i="9"/>
  <c r="E99" i="9"/>
  <c r="I59" i="9"/>
  <c r="I47" i="9"/>
  <c r="I16" i="9"/>
  <c r="T32" i="9"/>
  <c r="O99" i="9"/>
  <c r="T14" i="9"/>
  <c r="I32" i="9"/>
  <c r="I14" i="9"/>
  <c r="T13" i="9"/>
  <c r="I13" i="9"/>
  <c r="T56" i="9"/>
  <c r="T44" i="9"/>
  <c r="T12" i="9"/>
  <c r="I56" i="9"/>
  <c r="I44" i="9"/>
  <c r="I12" i="9"/>
  <c r="T28" i="9"/>
  <c r="T11" i="9"/>
  <c r="I28" i="9"/>
  <c r="I11" i="9"/>
  <c r="T42" i="9"/>
  <c r="T25" i="9"/>
  <c r="I42" i="9"/>
  <c r="I25" i="9"/>
  <c r="T9" i="9"/>
  <c r="T24" i="9"/>
  <c r="I9" i="9"/>
  <c r="I24" i="9"/>
  <c r="T64" i="9"/>
  <c r="T23" i="9"/>
  <c r="I64" i="9"/>
  <c r="I23" i="9"/>
  <c r="T63" i="9"/>
  <c r="T22" i="9"/>
  <c r="I63" i="9"/>
  <c r="I22" i="9"/>
  <c r="T50" i="9"/>
  <c r="T21" i="9"/>
  <c r="I50" i="9"/>
  <c r="I21" i="9"/>
  <c r="T61" i="9"/>
  <c r="T37" i="9"/>
  <c r="T20" i="9"/>
  <c r="I61" i="9"/>
  <c r="I37" i="9"/>
  <c r="I20" i="9"/>
  <c r="T36" i="9"/>
  <c r="T18" i="9"/>
  <c r="I36" i="9"/>
  <c r="I18" i="9"/>
  <c r="T59" i="9"/>
  <c r="T47" i="9"/>
  <c r="T16" i="9"/>
  <c r="R99" i="9"/>
  <c r="G99" i="9"/>
  <c r="M55" i="19"/>
  <c r="I99" i="9" l="1"/>
  <c r="T99" i="9"/>
  <c r="F8" i="8" s="1"/>
  <c r="H8" i="8" s="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6" i="21"/>
  <c r="G47" i="21"/>
  <c r="G8" i="21"/>
  <c r="O8" i="21"/>
  <c r="Q48" i="21"/>
  <c r="O46" i="21"/>
  <c r="O47" i="21"/>
  <c r="O9" i="2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J9" i="8"/>
  <c r="L11" i="7"/>
  <c r="L10" i="7"/>
  <c r="L12" i="7"/>
  <c r="M48" i="21"/>
  <c r="K48" i="21"/>
  <c r="E48" i="21"/>
  <c r="F10" i="14"/>
  <c r="F10" i="8" s="1"/>
  <c r="D10" i="14"/>
  <c r="H12" i="7"/>
  <c r="F12" i="7"/>
  <c r="D12" i="7"/>
  <c r="Z49" i="2"/>
  <c r="T49" i="2"/>
  <c r="R49" i="2"/>
  <c r="P49" i="2"/>
  <c r="N49" i="2"/>
  <c r="L49" i="2"/>
  <c r="J49" i="2"/>
  <c r="H49" i="2"/>
  <c r="F49" i="2"/>
  <c r="J8" i="8" l="1"/>
  <c r="F11" i="8"/>
  <c r="G48" i="21"/>
  <c r="J10" i="8"/>
  <c r="H10" i="8"/>
  <c r="H11" i="8" s="1"/>
  <c r="O48" i="21"/>
  <c r="J11" i="8" l="1"/>
  <c r="V21" i="9" l="1"/>
  <c r="V33" i="9"/>
  <c r="V45" i="9"/>
  <c r="V57" i="9"/>
  <c r="V69" i="9"/>
  <c r="V81" i="9"/>
  <c r="V93" i="9"/>
  <c r="K15" i="9"/>
  <c r="K27" i="9"/>
  <c r="K39" i="9"/>
  <c r="K51" i="9"/>
  <c r="K63" i="9"/>
  <c r="K75" i="9"/>
  <c r="K87" i="9"/>
  <c r="K9" i="9"/>
  <c r="V56" i="9"/>
  <c r="V10" i="9"/>
  <c r="V22" i="9"/>
  <c r="V34" i="9"/>
  <c r="V46" i="9"/>
  <c r="V58" i="9"/>
  <c r="V70" i="9"/>
  <c r="V82" i="9"/>
  <c r="V94" i="9"/>
  <c r="K16" i="9"/>
  <c r="K28" i="9"/>
  <c r="K40" i="9"/>
  <c r="K52" i="9"/>
  <c r="K64" i="9"/>
  <c r="K76" i="9"/>
  <c r="K88" i="9"/>
  <c r="K38" i="9"/>
  <c r="V11" i="9"/>
  <c r="V23" i="9"/>
  <c r="V35" i="9"/>
  <c r="V47" i="9"/>
  <c r="V59" i="9"/>
  <c r="V71" i="9"/>
  <c r="V83" i="9"/>
  <c r="V95" i="9"/>
  <c r="K17" i="9"/>
  <c r="K29" i="9"/>
  <c r="K41" i="9"/>
  <c r="K53" i="9"/>
  <c r="K65" i="9"/>
  <c r="K77" i="9"/>
  <c r="K89" i="9"/>
  <c r="V44" i="9"/>
  <c r="K86" i="9"/>
  <c r="V12" i="9"/>
  <c r="V24" i="9"/>
  <c r="V36" i="9"/>
  <c r="V48" i="9"/>
  <c r="V60" i="9"/>
  <c r="V72" i="9"/>
  <c r="V84" i="9"/>
  <c r="V96" i="9"/>
  <c r="K18" i="9"/>
  <c r="K30" i="9"/>
  <c r="K42" i="9"/>
  <c r="K54" i="9"/>
  <c r="K66" i="9"/>
  <c r="K78" i="9"/>
  <c r="K90" i="9"/>
  <c r="V80" i="9"/>
  <c r="V13" i="9"/>
  <c r="V25" i="9"/>
  <c r="V37" i="9"/>
  <c r="V49" i="9"/>
  <c r="V61" i="9"/>
  <c r="V73" i="9"/>
  <c r="V85" i="9"/>
  <c r="V97" i="9"/>
  <c r="K19" i="9"/>
  <c r="K31" i="9"/>
  <c r="K43" i="9"/>
  <c r="K55" i="9"/>
  <c r="K67" i="9"/>
  <c r="K79" i="9"/>
  <c r="K91" i="9"/>
  <c r="V68" i="9"/>
  <c r="V14" i="9"/>
  <c r="V26" i="9"/>
  <c r="V38" i="9"/>
  <c r="V50" i="9"/>
  <c r="V62" i="9"/>
  <c r="V74" i="9"/>
  <c r="V86" i="9"/>
  <c r="V98" i="9"/>
  <c r="K20" i="9"/>
  <c r="K32" i="9"/>
  <c r="K44" i="9"/>
  <c r="K56" i="9"/>
  <c r="K68" i="9"/>
  <c r="K80" i="9"/>
  <c r="K92" i="9"/>
  <c r="K14" i="9"/>
  <c r="V15" i="9"/>
  <c r="V27" i="9"/>
  <c r="V39" i="9"/>
  <c r="V51" i="9"/>
  <c r="V63" i="9"/>
  <c r="V75" i="9"/>
  <c r="V87" i="9"/>
  <c r="V9" i="9"/>
  <c r="K21" i="9"/>
  <c r="K33" i="9"/>
  <c r="K45" i="9"/>
  <c r="K57" i="9"/>
  <c r="K69" i="9"/>
  <c r="K81" i="9"/>
  <c r="K93" i="9"/>
  <c r="K26" i="9"/>
  <c r="V16" i="9"/>
  <c r="V28" i="9"/>
  <c r="V40" i="9"/>
  <c r="V52" i="9"/>
  <c r="V64" i="9"/>
  <c r="V76" i="9"/>
  <c r="V88" i="9"/>
  <c r="K10" i="9"/>
  <c r="K22" i="9"/>
  <c r="K34" i="9"/>
  <c r="K46" i="9"/>
  <c r="K58" i="9"/>
  <c r="K70" i="9"/>
  <c r="K82" i="9"/>
  <c r="K94" i="9"/>
  <c r="V92" i="9"/>
  <c r="V17" i="9"/>
  <c r="V29" i="9"/>
  <c r="V41" i="9"/>
  <c r="V53" i="9"/>
  <c r="V65" i="9"/>
  <c r="V77" i="9"/>
  <c r="V89" i="9"/>
  <c r="K11" i="9"/>
  <c r="K23" i="9"/>
  <c r="K35" i="9"/>
  <c r="K47" i="9"/>
  <c r="K59" i="9"/>
  <c r="K71" i="9"/>
  <c r="K83" i="9"/>
  <c r="K95" i="9"/>
  <c r="V32" i="9"/>
  <c r="K62" i="9"/>
  <c r="K98" i="9"/>
  <c r="V18" i="9"/>
  <c r="V30" i="9"/>
  <c r="V42" i="9"/>
  <c r="V54" i="9"/>
  <c r="V66" i="9"/>
  <c r="V78" i="9"/>
  <c r="V90" i="9"/>
  <c r="K12" i="9"/>
  <c r="K24" i="9"/>
  <c r="K36" i="9"/>
  <c r="K48" i="9"/>
  <c r="K60" i="9"/>
  <c r="K72" i="9"/>
  <c r="K84" i="9"/>
  <c r="K96" i="9"/>
  <c r="V20" i="9"/>
  <c r="K50" i="9"/>
  <c r="K74" i="9"/>
  <c r="V19" i="9"/>
  <c r="V31" i="9"/>
  <c r="V43" i="9"/>
  <c r="V55" i="9"/>
  <c r="V67" i="9"/>
  <c r="V79" i="9"/>
  <c r="V91" i="9"/>
  <c r="K13" i="9"/>
  <c r="K25" i="9"/>
  <c r="K37" i="9"/>
  <c r="K49" i="9"/>
  <c r="K61" i="9"/>
  <c r="K73" i="9"/>
  <c r="K85" i="9"/>
  <c r="K97" i="9"/>
  <c r="V99" i="9" l="1"/>
  <c r="K99" i="9"/>
</calcChain>
</file>

<file path=xl/sharedStrings.xml><?xml version="1.0" encoding="utf-8"?>
<sst xmlns="http://schemas.openxmlformats.org/spreadsheetml/2006/main" count="522" uniqueCount="206">
  <si>
    <t>صندوق سرمایه گذاری بخشی پتروشیمی دماوند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</si>
  <si>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</si>
  <si>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</si>
  <si>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</si>
  <si>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</si>
  <si>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</si>
  <si>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</si>
  <si>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</si>
  <si>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</si>
  <si>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</si>
  <si>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</si>
  <si>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</si>
  <si>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</si>
  <si>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</si>
  <si>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</si>
  <si>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</si>
  <si>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</si>
  <si>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</si>
  <si>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</si>
  <si>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</si>
  <si>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الکتریک‌ خودرو شرق‌</t>
  </si>
  <si>
    <t>ایران‌ خودرو</t>
  </si>
  <si>
    <t>ایمن خودرو شرق</t>
  </si>
  <si>
    <t>بانک صادرات ایران</t>
  </si>
  <si>
    <t>پاکدیس</t>
  </si>
  <si>
    <t>پتروشیمی ارومیه</t>
  </si>
  <si>
    <t>پتروشیمی پارس</t>
  </si>
  <si>
    <t>پتروشیمی پردیس</t>
  </si>
  <si>
    <t>پتروشیمی تندگویان</t>
  </si>
  <si>
    <t>پتروشیمی جم</t>
  </si>
  <si>
    <t>پتروشیمی فناوران</t>
  </si>
  <si>
    <t>پتروشیمی نوری</t>
  </si>
  <si>
    <t>پتروشیمی‌شیراز</t>
  </si>
  <si>
    <t>پدیده شیمی قرن</t>
  </si>
  <si>
    <t>تامین سرمایه دماوند</t>
  </si>
  <si>
    <t>تایدواترخاورمیانه</t>
  </si>
  <si>
    <t>تولید انرژی برق شمس پاسارگاد</t>
  </si>
  <si>
    <t>تولید مواداولیه الیاف مصنوعی</t>
  </si>
  <si>
    <t>تولیدات پتروشیمی قائد بصیر</t>
  </si>
  <si>
    <t>تولیدی و صنعتی گوهرفام</t>
  </si>
  <si>
    <t>توکا رنگ فولاد سپاهان</t>
  </si>
  <si>
    <t>دوده‌ صنعتی‌ پارس‌</t>
  </si>
  <si>
    <t>ذوب آهن اصفهان</t>
  </si>
  <si>
    <t>سیمان آبیک</t>
  </si>
  <si>
    <t>صنایع پتروشیمی خلیج فارس</t>
  </si>
  <si>
    <t>صنایع پتروشیمی دهدشت</t>
  </si>
  <si>
    <t>صنایع شیمیایی کیمیاگران امروز</t>
  </si>
  <si>
    <t>فرانسوز یزد</t>
  </si>
  <si>
    <t>گ.س.وت.ص.پتروشیمی خلیج فارس</t>
  </si>
  <si>
    <t>گسترش سوخت سبززاگرس(سهامی عام)</t>
  </si>
  <si>
    <t>گسترش نفت و گاز پارسیان</t>
  </si>
  <si>
    <t>گلتاش‌</t>
  </si>
  <si>
    <t>معدنی‌ املاح‌  ایران‌</t>
  </si>
  <si>
    <t>ملی شیمی کشاورز</t>
  </si>
  <si>
    <t>نیروکلر</t>
  </si>
  <si>
    <t>کربن‌ ایران‌</t>
  </si>
  <si>
    <t>کلر پارس</t>
  </si>
  <si>
    <t>اختیارخ خودرو-380-1404/10/03</t>
  </si>
  <si>
    <t>اختیارخ وبصادر-500-1404/09/19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</si>
  <si>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</si>
  <si>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</si>
  <si>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</si>
  <si>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</si>
  <si>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</si>
  <si>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</si>
  <si>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</si>
  <si>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</si>
  <si>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</si>
  <si>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 خرید</t>
  </si>
  <si>
    <t>-</t>
  </si>
  <si>
    <t>موقعیت خرید</t>
  </si>
  <si>
    <t>1404/10/03</t>
  </si>
  <si>
    <t>1404/09/19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</si>
  <si>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</si>
  <si>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</si>
  <si>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</si>
  <si>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</si>
  <si>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</si>
  <si>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</si>
  <si>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</t>
  </si>
  <si>
    <t>سپرده کوتاه مدت بانک پاسارگاد جهان کودک</t>
  </si>
  <si>
    <t>سپرده کوتاه مدت بانک صادرات سه راه شهید باهنر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</si>
  <si>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</si>
  <si>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</si>
  <si>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</si>
  <si>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</si>
  <si>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</si>
  <si>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</si>
  <si>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</si>
  <si>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</si>
  <si>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</si>
  <si>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</si>
  <si>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</si>
  <si>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</si>
  <si>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</si>
  <si>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</si>
  <si>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</si>
  <si>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</si>
  <si>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</si>
  <si>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</si>
  <si>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گروه‌صنعتی‌سپاهان‌</t>
  </si>
  <si>
    <t>پتروشیمی زاگرس</t>
  </si>
  <si>
    <t>س. نفت و گاز و پتروشیمی تأمین</t>
  </si>
  <si>
    <t>تامین‌ ماسه‌ ریخته‌گری‌</t>
  </si>
  <si>
    <t>بانک تجارت</t>
  </si>
  <si>
    <t>اختیارخ خودرو-471-1404/03/07</t>
  </si>
  <si>
    <t>پتروشیمی بوعلی سینا</t>
  </si>
  <si>
    <t>ح. تامین سرمایه دماوند</t>
  </si>
  <si>
    <t>صبا فولاد خلیج فارس</t>
  </si>
  <si>
    <t>سیمان ساوه</t>
  </si>
  <si>
    <t>کاشی‌ پارس‌</t>
  </si>
  <si>
    <t>توسعه نیشکر و  صنایع جانبی</t>
  </si>
  <si>
    <t>بانک ملت</t>
  </si>
  <si>
    <t>صنعتی‌ آما</t>
  </si>
  <si>
    <t>ح . توکا رنگ فولاد سپاهان</t>
  </si>
  <si>
    <t>مدیریت نیروگاهی ایرانیان مپنا</t>
  </si>
  <si>
    <t>صنایع ارتباطی آوا</t>
  </si>
  <si>
    <t>کاشی‌ الوند</t>
  </si>
  <si>
    <t>پالایش نفت اصفهان</t>
  </si>
  <si>
    <t>سرمایه‌گذاری صنایع پتروشیمی‌</t>
  </si>
  <si>
    <t>سرمایه گذاری تامین اجتماعی</t>
  </si>
  <si>
    <t>زامیاد</t>
  </si>
  <si>
    <t>اختیارخ خودرو-529-1404/02/03</t>
  </si>
  <si>
    <t>-2-2</t>
  </si>
  <si>
    <t>-3-2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</si>
  <si>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</si>
  <si>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</si>
  <si>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</si>
  <si>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</si>
  <si>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</si>
  <si>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</si>
  <si>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</si>
  <si>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</si>
  <si>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</si>
  <si>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</si>
  <si>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</si>
  <si>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</si>
  <si>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1404/04/28</t>
  </si>
  <si>
    <t>1404/03/26</t>
  </si>
  <si>
    <t>1404/05/11</t>
  </si>
  <si>
    <t>1404/02/17</t>
  </si>
  <si>
    <t>1404/02/31</t>
  </si>
  <si>
    <t>1404/05/08</t>
  </si>
  <si>
    <t>1404/05/04</t>
  </si>
  <si>
    <t>1404/03/17</t>
  </si>
  <si>
    <t>1404/03/12</t>
  </si>
  <si>
    <t>1404/03/01</t>
  </si>
  <si>
    <t>1404/02/15</t>
  </si>
  <si>
    <t>1404/02/22</t>
  </si>
  <si>
    <t>1404/04/25</t>
  </si>
  <si>
    <t>1404/02/30</t>
  </si>
  <si>
    <t>1404/04/29</t>
  </si>
  <si>
    <t>1404/04/30</t>
  </si>
  <si>
    <t>1404/01/31</t>
  </si>
  <si>
    <t>1404/05/14</t>
  </si>
  <si>
    <t>1404/03/10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</si>
  <si>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</si>
  <si>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</si>
  <si>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</si>
  <si>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</si>
  <si>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</si>
  <si>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</si>
  <si>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</si>
  <si>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</si>
  <si>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</si>
  <si>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مالیات اعمال</t>
  </si>
  <si>
    <t>سود(زیان)اعمال</t>
  </si>
  <si>
    <t>درآمد ناشی از تغییر قیمت اوراق بهادار</t>
  </si>
  <si>
    <t>سود و زیان ناشی از تغییر قیمت</t>
  </si>
  <si>
    <t>اختیارخ خودرو-5000-1404/02/03</t>
  </si>
  <si>
    <t>اختیارخ شستا-1300-1404/02/10</t>
  </si>
  <si>
    <t>اختیارخ شستا-1500-1404/02/10</t>
  </si>
  <si>
    <t>اختیارخ ذوب-500-1404/01/20</t>
  </si>
  <si>
    <t>اختیارف خودرو-588-1404/03/07</t>
  </si>
  <si>
    <t>اختیارف خودرو-647-1404/03/07</t>
  </si>
  <si>
    <t>اختیارخ خودرو-588-1404/03/07</t>
  </si>
  <si>
    <t>اختیارخ خودرو-647-1404/03/07</t>
  </si>
  <si>
    <t>اختیارخ شپنا-3521-1404/02/17</t>
  </si>
  <si>
    <t>اختیارخ شپنا-3873-1404/02/17</t>
  </si>
  <si>
    <t>اختیارخ شستا-1600-1404/03/13</t>
  </si>
  <si>
    <t>اختیارخ شستا-1700-1404/03/13</t>
  </si>
  <si>
    <t>اختیارخ وتجارت-2600-1404/02/17</t>
  </si>
  <si>
    <t>اختیارخ ذوب-400-1404/02/24</t>
  </si>
  <si>
    <t>اختیارخ ذوب-500-1404/02/24</t>
  </si>
  <si>
    <t>اختیارخ وبملت-2640-1404/03/21</t>
  </si>
  <si>
    <t>اختیارخ ذوب-400-1404/03/21</t>
  </si>
  <si>
    <t>اختیارخ ذوب-500-1404/03/21</t>
  </si>
  <si>
    <t>اختیارخ شپنا-3873-1404/04/18</t>
  </si>
  <si>
    <t>اختیارخ وبصادر-600-1404/03/21</t>
  </si>
  <si>
    <t>اختیارخ وبصادر-700-1404/03/21</t>
  </si>
  <si>
    <t>اختیارخ وتجارت-500-1404/04/18</t>
  </si>
  <si>
    <t>اختیارخ وتجارت-600-1404/04/18</t>
  </si>
  <si>
    <t>اختیارخ خودرو-500-1404/04/08</t>
  </si>
  <si>
    <t>اختیارخ شستا-1300-1404/01/20</t>
  </si>
  <si>
    <t>اختیارخ شستا-1400-1404/01/20</t>
  </si>
  <si>
    <t>گزارش افشا پرتفوی ماهانه</t>
  </si>
  <si>
    <t>در اجرای ابلاغیه شماره 12020093 مورخ 1396/09/05 سازمان بورس اوراق بهادار</t>
  </si>
  <si>
    <t>.</t>
  </si>
  <si>
    <t>‫دوره یک ماهه منتهی 31 مرداد  1404</t>
  </si>
  <si>
    <t>سپرده کوتاه مدت بانک سینا</t>
  </si>
  <si>
    <t>سپرده کوتاه مدت بانک پاسارگاد</t>
  </si>
  <si>
    <t>سپرده کوتاه مدت بانک صادرات</t>
  </si>
  <si>
    <t>اختیارخ خودرو-400-1404/04/08</t>
  </si>
  <si>
    <t xml:space="preserve">کارمزد </t>
  </si>
  <si>
    <t>1-2درآمد حاصل از سرمایه­گذاری در سهام و حق تقدم سهام</t>
  </si>
  <si>
    <t>نام اوراق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</si>
</sst>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333333"/>
      <name val="IRANSans"/>
    </font>
    <font>
      <sz val="11"/>
      <name val="Calibri"/>
      <family val="2"/>
    </font>
    <font>
      <b/>
      <u/>
      <sz val="14"/>
      <color indexed="8"/>
      <name val="B Nazanin"/>
      <charset val="178"/>
    </font>
    <font>
      <u/>
      <sz val="14"/>
      <color indexed="8"/>
      <name val="B Nazanin"/>
      <charset val="178"/>
    </font>
    <font>
      <b/>
      <u/>
      <sz val="18"/>
      <name val="B Nazanin"/>
      <charset val="178"/>
    </font>
    <font>
      <sz val="18"/>
      <color indexed="8"/>
      <name val="B Nazanin"/>
      <charset val="178"/>
    </font>
    <font>
      <sz val="12"/>
      <color indexed="8"/>
      <name val="B Nazanin"/>
      <charset val="178"/>
    </font>
    <font>
      <sz val="14"/>
      <color indexed="8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2" fillId="0" borderId="0" xfId="1" applyFont="1"/>
    <xf numFmtId="0" fontId="13" fillId="0" borderId="0" xfId="1" applyFont="1" applyAlignment="1">
      <alignment vertical="center"/>
    </xf>
    <xf numFmtId="37" fontId="0" fillId="0" borderId="0" xfId="0" applyNumberFormat="1" applyAlignment="1">
      <alignment horizontal="left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9" fontId="4" fillId="0" borderId="2" xfId="0" applyNumberFormat="1" applyFont="1" applyBorder="1" applyAlignment="1">
      <alignment horizontal="center" vertical="center"/>
    </xf>
    <xf numFmtId="39" fontId="4" fillId="0" borderId="0" xfId="0" applyNumberFormat="1" applyFont="1" applyAlignment="1">
      <alignment horizontal="center" vertical="center"/>
    </xf>
    <xf numFmtId="39" fontId="4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top"/>
    </xf>
    <xf numFmtId="37" fontId="4" fillId="0" borderId="7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/>
    </xf>
    <xf numFmtId="37" fontId="4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7" fontId="4" fillId="0" borderId="0" xfId="0" applyNumberFormat="1" applyFont="1" applyAlignment="1">
      <alignment horizontal="center"/>
    </xf>
    <xf numFmtId="39" fontId="4" fillId="0" borderId="7" xfId="0" applyNumberFormat="1" applyFont="1" applyBorder="1" applyAlignment="1">
      <alignment horizontal="center" vertical="center"/>
    </xf>
    <xf numFmtId="39" fontId="0" fillId="0" borderId="0" xfId="0" applyNumberFormat="1" applyAlignment="1">
      <alignment horizontal="center" vertical="center"/>
    </xf>
    <xf numFmtId="37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37" fontId="10" fillId="0" borderId="0" xfId="1" applyNumberFormat="1" applyFont="1" applyAlignment="1">
      <alignment horizontal="center" vertical="center"/>
    </xf>
    <xf numFmtId="0" fontId="11" fillId="0" borderId="0" xfId="1" applyFont="1"/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7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7" fontId="4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</cellXfs>
  <cellStyles count="2">
    <cellStyle name="Normal" xfId="0" builtinId="0"/>
    <cellStyle name="Normal 2" xfId="1" xr:uid="{2A63EA12-11F2-48E2-8119-58691BD3C1A2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682625</xdr:colOff>
      <xdr:row>2</xdr:row>
      <xdr:rowOff>50394</xdr:rowOff>
    </xdr:from>
    <xdr:to>
      <xdr:col>6</xdr:col>
      <xdr:colOff>63500</xdr:colOff>
      <xdr:row>19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3B6501-3FEB-4816-B3E2-D498C6F10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55875" y="640944"/>
          <a:ext cx="2962275" cy="41406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nikomaram\Downloads\&#1578;&#1585;&#1575;&#1586;%20&#1570;&#1586;&#1605;&#1575;&#1740;&#1588;&#1740;%20&#1705;&#1604;%20-%202025-08-28T085358.9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nikomaram\Downloads\ListOfTrading%20(9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  <sheetName val="Sheet1"/>
    </sheetNames>
    <sheetDataSet>
      <sheetData sheetId="0">
        <row r="2">
          <cell r="A2" t="str">
            <v>ايران خودرو</v>
          </cell>
          <cell r="B2">
            <v>-28298906858</v>
          </cell>
        </row>
        <row r="3">
          <cell r="A3" t="str">
            <v>پتروشیمی جم</v>
          </cell>
          <cell r="B3">
            <v>-16405319210</v>
          </cell>
        </row>
        <row r="4">
          <cell r="A4" t="str">
            <v>ذوب آهن اصفهان</v>
          </cell>
          <cell r="B4">
            <v>-7811761112</v>
          </cell>
        </row>
        <row r="5">
          <cell r="A5" t="str">
            <v>گسترش نفت و گاز پارسیان</v>
          </cell>
          <cell r="B5">
            <v>-1967044473</v>
          </cell>
        </row>
        <row r="6">
          <cell r="A6" t="str">
            <v>بانک صادرات ایران</v>
          </cell>
          <cell r="B6">
            <v>-1145468466</v>
          </cell>
        </row>
        <row r="7">
          <cell r="A7" t="str">
            <v>پتروشیمی‌شیراز</v>
          </cell>
          <cell r="B7">
            <v>-807906892</v>
          </cell>
        </row>
        <row r="8">
          <cell r="A8" t="str">
            <v>گ.س.وت.ص.پتروشیمی خلیج فارس</v>
          </cell>
          <cell r="B8">
            <v>-511303434</v>
          </cell>
        </row>
        <row r="9">
          <cell r="A9" t="str">
            <v>الکتریک‌ خودرو شرق‌</v>
          </cell>
          <cell r="B9">
            <v>-378128918</v>
          </cell>
        </row>
        <row r="10">
          <cell r="A10" t="str">
            <v>تولیدات پتروشیمی قائد بصیر</v>
          </cell>
          <cell r="B10">
            <v>-315668389</v>
          </cell>
        </row>
        <row r="11">
          <cell r="A11" t="str">
            <v>پتروشيمي اروميه</v>
          </cell>
          <cell r="B11">
            <v>-190847935</v>
          </cell>
        </row>
        <row r="12">
          <cell r="A12" t="str">
            <v>اخشان خراسان</v>
          </cell>
          <cell r="B12">
            <v>-138014470</v>
          </cell>
        </row>
        <row r="13">
          <cell r="A13" t="str">
            <v>تایدواترخاورمیانه</v>
          </cell>
          <cell r="B13">
            <v>-68714383</v>
          </cell>
        </row>
        <row r="14">
          <cell r="A14" t="str">
            <v>صنایع پتروشیمی خلیج فارس</v>
          </cell>
          <cell r="B14">
            <v>-29417455</v>
          </cell>
        </row>
        <row r="15">
          <cell r="A15" t="str">
            <v>نیروکلر</v>
          </cell>
          <cell r="B15">
            <v>-22150703</v>
          </cell>
        </row>
        <row r="16">
          <cell r="A16" t="str">
            <v>سیمان آبیک</v>
          </cell>
          <cell r="B16">
            <v>20498</v>
          </cell>
        </row>
        <row r="17">
          <cell r="A17" t="str">
            <v>تولید انرژی برق شمس پاسارگاد</v>
          </cell>
          <cell r="B17">
            <v>91781771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ockList"/>
    </sheetNames>
    <sheetDataSet>
      <sheetData sheetId="0">
        <row r="3">
          <cell r="A3" t="str">
            <v>Row Labels</v>
          </cell>
          <cell r="B3" t="str">
            <v>Sum of تعداد</v>
          </cell>
          <cell r="C3" t="str">
            <v>Sum of قیمت تمام شده</v>
          </cell>
          <cell r="D3" t="str">
            <v>Sum of مالیات</v>
          </cell>
          <cell r="E3" t="str">
            <v>Sum of کارمزد</v>
          </cell>
        </row>
        <row r="4">
          <cell r="A4" t="str">
            <v>اخشان خراسان</v>
          </cell>
          <cell r="B4">
            <v>220000</v>
          </cell>
          <cell r="C4">
            <v>1421491509</v>
          </cell>
          <cell r="D4">
            <v>7150000</v>
          </cell>
          <cell r="E4">
            <v>1358491</v>
          </cell>
          <cell r="F4">
            <v>1412983018</v>
          </cell>
        </row>
        <row r="5">
          <cell r="A5" t="str">
            <v>الکتریک‌ خودرو شرق‌</v>
          </cell>
          <cell r="B5">
            <v>1761572</v>
          </cell>
          <cell r="C5">
            <v>4555194550</v>
          </cell>
          <cell r="D5">
            <v>22912302</v>
          </cell>
          <cell r="E5">
            <v>4353243</v>
          </cell>
          <cell r="F5">
            <v>4527929005</v>
          </cell>
        </row>
        <row r="6">
          <cell r="A6" t="str">
            <v>ایران‌ خودرو</v>
          </cell>
          <cell r="B6">
            <v>709821150</v>
          </cell>
          <cell r="C6">
            <v>447035622035</v>
          </cell>
          <cell r="D6">
            <v>2248556982</v>
          </cell>
          <cell r="E6">
            <v>427216126</v>
          </cell>
          <cell r="F6">
            <v>444359848927</v>
          </cell>
        </row>
        <row r="7">
          <cell r="A7" t="str">
            <v>بانک تجارت</v>
          </cell>
          <cell r="B7">
            <v>200000000</v>
          </cell>
          <cell r="C7">
            <v>97845891219</v>
          </cell>
          <cell r="D7">
            <v>492157785</v>
          </cell>
          <cell r="E7">
            <v>93508198</v>
          </cell>
          <cell r="F7">
            <v>97260225236</v>
          </cell>
        </row>
        <row r="8">
          <cell r="A8" t="str">
            <v>بانک صادرات ایران</v>
          </cell>
          <cell r="B8">
            <v>110774544</v>
          </cell>
          <cell r="C8">
            <v>63841267426</v>
          </cell>
          <cell r="D8">
            <v>321116977</v>
          </cell>
          <cell r="E8">
            <v>61011236</v>
          </cell>
          <cell r="F8">
            <v>63459139213</v>
          </cell>
        </row>
        <row r="9">
          <cell r="A9" t="str">
            <v>بانک ملت</v>
          </cell>
          <cell r="B9">
            <v>14121126</v>
          </cell>
          <cell r="C9">
            <v>32663515229</v>
          </cell>
          <cell r="D9">
            <v>164295133</v>
          </cell>
          <cell r="E9">
            <v>31215952</v>
          </cell>
          <cell r="F9">
            <v>32468004144</v>
          </cell>
        </row>
        <row r="10">
          <cell r="A10" t="str">
            <v>پالایش نفت اصفهان</v>
          </cell>
          <cell r="B10">
            <v>43077669</v>
          </cell>
          <cell r="C10">
            <v>181831355598</v>
          </cell>
          <cell r="D10">
            <v>914598635</v>
          </cell>
          <cell r="E10">
            <v>173772963</v>
          </cell>
          <cell r="F10">
            <v>180742984000</v>
          </cell>
        </row>
        <row r="11">
          <cell r="A11" t="str">
            <v>پتروشیمی ارومیه</v>
          </cell>
          <cell r="B11">
            <v>279278</v>
          </cell>
          <cell r="C11">
            <v>2191725959</v>
          </cell>
          <cell r="D11">
            <v>11024224</v>
          </cell>
          <cell r="E11">
            <v>2094577</v>
          </cell>
          <cell r="F11">
            <v>2178607158</v>
          </cell>
        </row>
        <row r="12">
          <cell r="A12" t="str">
            <v>پتروشیمی بوعلی سینا</v>
          </cell>
          <cell r="B12">
            <v>161737</v>
          </cell>
          <cell r="C12">
            <v>10235147764</v>
          </cell>
          <cell r="D12">
            <v>51482058</v>
          </cell>
          <cell r="E12">
            <v>9781548</v>
          </cell>
          <cell r="F12">
            <v>10173884158</v>
          </cell>
        </row>
        <row r="13">
          <cell r="A13" t="str">
            <v>پتروشیمی پردیس</v>
          </cell>
          <cell r="B13">
            <v>10000</v>
          </cell>
          <cell r="C13">
            <v>2698945156</v>
          </cell>
          <cell r="D13">
            <v>13575500</v>
          </cell>
          <cell r="E13">
            <v>2579344</v>
          </cell>
          <cell r="F13">
            <v>2682790312</v>
          </cell>
        </row>
        <row r="14">
          <cell r="A14" t="str">
            <v>پتروشیمی تندگویان</v>
          </cell>
          <cell r="B14">
            <v>1800000</v>
          </cell>
          <cell r="C14">
            <v>15405886488</v>
          </cell>
          <cell r="D14">
            <v>77490499</v>
          </cell>
          <cell r="E14">
            <v>14723013</v>
          </cell>
          <cell r="F14">
            <v>15313672976</v>
          </cell>
        </row>
        <row r="15">
          <cell r="A15" t="str">
            <v>پتروشیمی جم</v>
          </cell>
          <cell r="B15">
            <v>969585</v>
          </cell>
          <cell r="C15">
            <v>45759935396</v>
          </cell>
          <cell r="D15">
            <v>230169183</v>
          </cell>
          <cell r="E15">
            <v>43732071</v>
          </cell>
          <cell r="F15">
            <v>45486034142</v>
          </cell>
        </row>
        <row r="16">
          <cell r="A16" t="str">
            <v>پتروشیمی زاگرس</v>
          </cell>
          <cell r="B16">
            <v>492825</v>
          </cell>
          <cell r="C16">
            <v>55173624414</v>
          </cell>
          <cell r="D16">
            <v>277519363</v>
          </cell>
          <cell r="E16">
            <v>52728373</v>
          </cell>
          <cell r="F16">
            <v>54843376678</v>
          </cell>
        </row>
        <row r="17">
          <cell r="A17" t="str">
            <v>پتروشیمی نوری</v>
          </cell>
          <cell r="B17">
            <v>1198607</v>
          </cell>
          <cell r="C17">
            <v>57246067922</v>
          </cell>
          <cell r="D17">
            <v>287943604</v>
          </cell>
          <cell r="E17">
            <v>54708994</v>
          </cell>
          <cell r="F17">
            <v>56903415324</v>
          </cell>
        </row>
        <row r="18">
          <cell r="A18" t="str">
            <v>پتروشیمی‌شیراز</v>
          </cell>
          <cell r="B18">
            <v>250000</v>
          </cell>
          <cell r="C18">
            <v>7855553900</v>
          </cell>
          <cell r="D18">
            <v>39512871</v>
          </cell>
          <cell r="E18">
            <v>7507429</v>
          </cell>
          <cell r="F18">
            <v>7808533600</v>
          </cell>
        </row>
        <row r="19">
          <cell r="A19" t="str">
            <v>پدیده شیمی قرن</v>
          </cell>
          <cell r="B19">
            <v>300000</v>
          </cell>
          <cell r="C19">
            <v>3778384060</v>
          </cell>
          <cell r="D19">
            <v>19005000</v>
          </cell>
          <cell r="E19">
            <v>3610940</v>
          </cell>
          <cell r="F19">
            <v>3755768120</v>
          </cell>
        </row>
        <row r="20">
          <cell r="A20" t="str">
            <v>تامین سرمایه دماوند</v>
          </cell>
          <cell r="B20">
            <v>970774</v>
          </cell>
          <cell r="C20">
            <v>4046268805</v>
          </cell>
          <cell r="D20">
            <v>20352441</v>
          </cell>
          <cell r="E20">
            <v>3866922</v>
          </cell>
          <cell r="F20">
            <v>4022049442</v>
          </cell>
        </row>
        <row r="21">
          <cell r="A21" t="str">
            <v>تامین‌ ماسه‌ ریخته‌گری‌</v>
          </cell>
          <cell r="B21">
            <v>1657992</v>
          </cell>
          <cell r="C21">
            <v>9361361093</v>
          </cell>
          <cell r="D21">
            <v>47086973</v>
          </cell>
          <cell r="E21">
            <v>8946494</v>
          </cell>
          <cell r="F21">
            <v>9305327626</v>
          </cell>
        </row>
        <row r="22">
          <cell r="A22" t="str">
            <v>تایدواترخاورمیانه</v>
          </cell>
          <cell r="B22">
            <v>250000</v>
          </cell>
          <cell r="C22">
            <v>1689387985</v>
          </cell>
          <cell r="D22">
            <v>8497500</v>
          </cell>
          <cell r="E22">
            <v>1614515</v>
          </cell>
          <cell r="F22">
            <v>1679275970</v>
          </cell>
        </row>
        <row r="23">
          <cell r="A23" t="str">
            <v>توسعه نیشکر و  صنایع جانبی</v>
          </cell>
          <cell r="B23">
            <v>285750</v>
          </cell>
          <cell r="C23">
            <v>15213068771</v>
          </cell>
          <cell r="D23">
            <v>76520641</v>
          </cell>
          <cell r="E23">
            <v>14538788</v>
          </cell>
          <cell r="F23">
            <v>15122009342</v>
          </cell>
        </row>
        <row r="24">
          <cell r="A24" t="str">
            <v>توکا رنگ فولاد سپاهان</v>
          </cell>
          <cell r="B24">
            <v>200000</v>
          </cell>
          <cell r="C24">
            <v>1407574816</v>
          </cell>
          <cell r="D24">
            <v>7080000</v>
          </cell>
          <cell r="E24">
            <v>1345184</v>
          </cell>
          <cell r="F24">
            <v>1399149632</v>
          </cell>
        </row>
        <row r="25">
          <cell r="A25" t="str">
            <v>تولید انرژی برق شمس پاسارگاد</v>
          </cell>
          <cell r="B25">
            <v>429147</v>
          </cell>
          <cell r="C25">
            <v>1503764038</v>
          </cell>
          <cell r="D25">
            <v>7563825</v>
          </cell>
          <cell r="E25">
            <v>1437113</v>
          </cell>
          <cell r="F25">
            <v>1494763100</v>
          </cell>
        </row>
        <row r="26">
          <cell r="A26" t="str">
            <v>تولیدات پتروشیمی قائد بصیر</v>
          </cell>
          <cell r="B26">
            <v>1865721</v>
          </cell>
          <cell r="C26">
            <v>22252499994</v>
          </cell>
          <cell r="D26">
            <v>111928481</v>
          </cell>
          <cell r="E26">
            <v>21266095</v>
          </cell>
          <cell r="F26">
            <v>22119305418</v>
          </cell>
        </row>
        <row r="27">
          <cell r="A27" t="str">
            <v>ح . توکا رنگ فولاد سپاهان</v>
          </cell>
          <cell r="B27">
            <v>1735355</v>
          </cell>
          <cell r="C27">
            <v>10557181443</v>
          </cell>
          <cell r="D27">
            <v>53101864</v>
          </cell>
          <cell r="E27">
            <v>10089293</v>
          </cell>
          <cell r="F27">
            <v>10493990286</v>
          </cell>
        </row>
        <row r="28">
          <cell r="A28" t="str">
            <v>ح. تامین سرمایه دماوند</v>
          </cell>
          <cell r="B28">
            <v>232648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 t="str">
            <v>ذوب آهن اصفهان</v>
          </cell>
          <cell r="B29">
            <v>268643431</v>
          </cell>
          <cell r="C29">
            <v>99414529463</v>
          </cell>
          <cell r="D29">
            <v>500047920</v>
          </cell>
          <cell r="E29">
            <v>95005467</v>
          </cell>
          <cell r="F29">
            <v>98819476076</v>
          </cell>
        </row>
        <row r="30">
          <cell r="A30" t="str">
            <v>زامیاد</v>
          </cell>
          <cell r="B30">
            <v>2632453</v>
          </cell>
          <cell r="C30">
            <v>7431683364</v>
          </cell>
          <cell r="D30">
            <v>37380832</v>
          </cell>
          <cell r="E30">
            <v>7102324</v>
          </cell>
          <cell r="F30">
            <v>7387200208</v>
          </cell>
        </row>
        <row r="31">
          <cell r="A31" t="str">
            <v>س. نفت و گاز و پتروشیمی تأمین</v>
          </cell>
          <cell r="B31">
            <v>8114352</v>
          </cell>
          <cell r="C31">
            <v>157911148302</v>
          </cell>
          <cell r="D31">
            <v>794281713</v>
          </cell>
          <cell r="E31">
            <v>150912785</v>
          </cell>
          <cell r="F31">
            <v>156965953804</v>
          </cell>
        </row>
        <row r="32">
          <cell r="A32" t="str">
            <v>سرمایه گذاری تامین اجتماعی</v>
          </cell>
          <cell r="B32">
            <v>159160614</v>
          </cell>
          <cell r="C32">
            <v>201468413201</v>
          </cell>
          <cell r="D32">
            <v>1013371616</v>
          </cell>
          <cell r="E32">
            <v>192538401</v>
          </cell>
          <cell r="F32">
            <v>200262503184</v>
          </cell>
        </row>
        <row r="33">
          <cell r="A33" t="str">
            <v>سرمایه‌گذاری صنایع پتروشیمی‌</v>
          </cell>
          <cell r="B33">
            <v>22232</v>
          </cell>
          <cell r="C33">
            <v>842220317</v>
          </cell>
          <cell r="D33">
            <v>4236308</v>
          </cell>
          <cell r="E33">
            <v>804895</v>
          </cell>
          <cell r="F33">
            <v>837179114</v>
          </cell>
        </row>
        <row r="34">
          <cell r="A34" t="str">
            <v>سیمان آبیک</v>
          </cell>
          <cell r="B34">
            <v>194</v>
          </cell>
          <cell r="C34">
            <v>9223812</v>
          </cell>
          <cell r="D34">
            <v>46395</v>
          </cell>
          <cell r="E34">
            <v>8813</v>
          </cell>
          <cell r="F34">
            <v>9168604</v>
          </cell>
        </row>
        <row r="35">
          <cell r="A35" t="str">
            <v>سیمان ساوه</v>
          </cell>
          <cell r="B35">
            <v>3400890</v>
          </cell>
          <cell r="C35">
            <v>35608016756</v>
          </cell>
          <cell r="D35">
            <v>179105762</v>
          </cell>
          <cell r="E35">
            <v>34029812</v>
          </cell>
          <cell r="F35">
            <v>35394881182</v>
          </cell>
        </row>
        <row r="36">
          <cell r="A36" t="str">
            <v>صبا فولاد خلیج فارس</v>
          </cell>
          <cell r="B36">
            <v>4800000</v>
          </cell>
          <cell r="C36">
            <v>15788695018</v>
          </cell>
          <cell r="D36">
            <v>79416000</v>
          </cell>
          <cell r="E36">
            <v>15088982</v>
          </cell>
          <cell r="F36">
            <v>15694190036</v>
          </cell>
        </row>
        <row r="37">
          <cell r="A37" t="str">
            <v>صنایع ارتباطی آوا</v>
          </cell>
          <cell r="B37">
            <v>249996</v>
          </cell>
          <cell r="C37">
            <v>1819082428</v>
          </cell>
          <cell r="D37">
            <v>9149854</v>
          </cell>
          <cell r="E37">
            <v>1738438</v>
          </cell>
          <cell r="F37">
            <v>1808194136</v>
          </cell>
        </row>
        <row r="38">
          <cell r="A38" t="str">
            <v>صنایع پتروشیمی خلیج فارس</v>
          </cell>
          <cell r="B38">
            <v>25718684</v>
          </cell>
          <cell r="C38">
            <v>185772136205</v>
          </cell>
          <cell r="D38">
            <v>934420478</v>
          </cell>
          <cell r="E38">
            <v>177539197</v>
          </cell>
          <cell r="F38">
            <v>184660176530</v>
          </cell>
        </row>
        <row r="39">
          <cell r="A39" t="str">
            <v>صنعتی‌ آما</v>
          </cell>
          <cell r="B39">
            <v>3907695</v>
          </cell>
          <cell r="C39">
            <v>17482114832</v>
          </cell>
          <cell r="D39">
            <v>87933781</v>
          </cell>
          <cell r="E39">
            <v>16707322</v>
          </cell>
          <cell r="F39">
            <v>17377473729</v>
          </cell>
        </row>
        <row r="40">
          <cell r="A40" t="str">
            <v>فرانسوز یزد</v>
          </cell>
          <cell r="B40">
            <v>5537571</v>
          </cell>
          <cell r="C40">
            <v>40661045501</v>
          </cell>
          <cell r="D40">
            <v>204522132</v>
          </cell>
          <cell r="E40">
            <v>38858947</v>
          </cell>
          <cell r="F40">
            <v>40417664422</v>
          </cell>
        </row>
        <row r="41">
          <cell r="A41" t="str">
            <v>کاشی‌ الوند</v>
          </cell>
          <cell r="B41">
            <v>1800000</v>
          </cell>
          <cell r="C41">
            <v>12739890974</v>
          </cell>
          <cell r="D41">
            <v>64080736</v>
          </cell>
          <cell r="E41">
            <v>12175290</v>
          </cell>
          <cell r="F41">
            <v>12663634948</v>
          </cell>
        </row>
        <row r="42">
          <cell r="A42" t="str">
            <v>کاشی‌ پارس‌</v>
          </cell>
          <cell r="B42">
            <v>968421</v>
          </cell>
          <cell r="C42">
            <v>9093015465</v>
          </cell>
          <cell r="D42">
            <v>45737214</v>
          </cell>
          <cell r="E42">
            <v>8690011</v>
          </cell>
          <cell r="F42">
            <v>9038588240</v>
          </cell>
        </row>
        <row r="43">
          <cell r="A43" t="str">
            <v>کربن‌ ایران‌</v>
          </cell>
          <cell r="B43">
            <v>500000</v>
          </cell>
          <cell r="C43">
            <v>5078695360</v>
          </cell>
          <cell r="D43">
            <v>25545471</v>
          </cell>
          <cell r="E43">
            <v>4853469</v>
          </cell>
          <cell r="F43">
            <v>5048296420</v>
          </cell>
        </row>
        <row r="44">
          <cell r="A44" t="str">
            <v>گ.س.وت.ص.پتروشیمی خلیج فارس</v>
          </cell>
          <cell r="B44">
            <v>15200000</v>
          </cell>
          <cell r="C44">
            <v>23682466725</v>
          </cell>
          <cell r="D44">
            <v>119121102</v>
          </cell>
          <cell r="E44">
            <v>22632761</v>
          </cell>
          <cell r="F44">
            <v>23540712862</v>
          </cell>
        </row>
        <row r="45">
          <cell r="A45" t="str">
            <v>گروه‌صنعتی‌سپاهان‌</v>
          </cell>
          <cell r="B45">
            <v>1361270</v>
          </cell>
          <cell r="C45">
            <v>5078448711</v>
          </cell>
          <cell r="D45">
            <v>25544232</v>
          </cell>
          <cell r="E45">
            <v>4853367</v>
          </cell>
          <cell r="F45">
            <v>5048051112</v>
          </cell>
        </row>
        <row r="46">
          <cell r="A46" t="str">
            <v>گسترش نفت و گاز پارسیان</v>
          </cell>
          <cell r="B46">
            <v>1962148</v>
          </cell>
          <cell r="C46">
            <v>100769935999</v>
          </cell>
          <cell r="D46">
            <v>506865529</v>
          </cell>
          <cell r="E46">
            <v>96304222</v>
          </cell>
          <cell r="F46">
            <v>100166766248</v>
          </cell>
        </row>
        <row r="47">
          <cell r="A47" t="str">
            <v>مدیریت نیروگاهی ایرانیان مپنا</v>
          </cell>
          <cell r="B47">
            <v>800000</v>
          </cell>
          <cell r="C47">
            <v>12286458106</v>
          </cell>
          <cell r="D47">
            <v>61800001</v>
          </cell>
          <cell r="E47">
            <v>11741893</v>
          </cell>
          <cell r="F47">
            <v>12212916212</v>
          </cell>
        </row>
        <row r="48">
          <cell r="A48" t="str">
            <v>معدنی‌ املاح‌  ایران‌</v>
          </cell>
          <cell r="B48">
            <v>100000</v>
          </cell>
          <cell r="C48">
            <v>1312146011</v>
          </cell>
          <cell r="D48">
            <v>6600000</v>
          </cell>
          <cell r="E48">
            <v>1253989</v>
          </cell>
          <cell r="F48">
            <v>1304292022</v>
          </cell>
        </row>
        <row r="49">
          <cell r="A49" t="str">
            <v>ملی شیمی کشاورز</v>
          </cell>
          <cell r="B49">
            <v>159798</v>
          </cell>
          <cell r="C49">
            <v>900792044</v>
          </cell>
          <cell r="D49">
            <v>4530919</v>
          </cell>
          <cell r="E49">
            <v>860857</v>
          </cell>
          <cell r="F49">
            <v>895400268</v>
          </cell>
        </row>
        <row r="50">
          <cell r="A50" t="str">
            <v>نیروکلر</v>
          </cell>
          <cell r="B50">
            <v>257804</v>
          </cell>
          <cell r="C50">
            <v>2543049038</v>
          </cell>
          <cell r="D50">
            <v>12791354</v>
          </cell>
          <cell r="E50">
            <v>2430348</v>
          </cell>
          <cell r="F50">
            <v>2527827336</v>
          </cell>
        </row>
        <row r="51">
          <cell r="A51" t="str">
            <v>Grand Total</v>
          </cell>
          <cell r="B51">
            <v>1598163033</v>
          </cell>
          <cell r="C51">
            <v>2033263923202</v>
          </cell>
          <cell r="D51">
            <v>10227171190</v>
          </cell>
          <cell r="E51">
            <v>1943138492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96385-60F9-44D6-877C-3EFE7D469ED9}">
  <sheetPr>
    <pageSetUpPr fitToPage="1"/>
  </sheetPr>
  <dimension ref="A1:V36"/>
  <sheetViews>
    <sheetView rightToLeft="1" view="pageBreakPreview" zoomScaleNormal="100" zoomScaleSheetLayoutView="100" workbookViewId="0">
      <selection activeCell="D29" sqref="D29"/>
    </sheetView>
  </sheetViews>
  <sheetFormatPr defaultColWidth="9.140625" defaultRowHeight="18.75"/>
  <cols>
    <col min="1" max="1" width="3.7109375" style="33" customWidth="1"/>
    <col min="2" max="8" width="13.42578125" style="33" customWidth="1"/>
    <col min="9" max="9" width="9.140625" style="33"/>
    <col min="10" max="10" width="12.42578125" style="33" bestFit="1" customWidth="1"/>
    <col min="11" max="16384" width="9.140625" style="33"/>
  </cols>
  <sheetData>
    <row r="1" spans="1:22" s="32" customFormat="1" ht="2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32" customFormat="1" ht="22.5"/>
    <row r="3" spans="1:22" s="32" customFormat="1" ht="22.5"/>
    <row r="4" spans="1:22" s="32" customFormat="1" ht="22.5"/>
    <row r="24" spans="1:8" ht="37.5" customHeight="1">
      <c r="A24" s="54" t="s">
        <v>0</v>
      </c>
      <c r="B24" s="55"/>
      <c r="C24" s="55"/>
      <c r="D24" s="55"/>
      <c r="E24" s="55"/>
      <c r="F24" s="55"/>
      <c r="G24" s="55"/>
      <c r="H24" s="55"/>
    </row>
    <row r="25" spans="1:8" ht="37.5" customHeight="1">
      <c r="A25" s="54" t="s">
        <v>195</v>
      </c>
      <c r="B25" s="55"/>
      <c r="C25" s="55"/>
      <c r="D25" s="55"/>
      <c r="E25" s="55"/>
      <c r="F25" s="55"/>
      <c r="G25" s="55"/>
      <c r="H25" s="55"/>
    </row>
    <row r="26" spans="1:8" ht="37.5" customHeight="1">
      <c r="A26" s="54" t="s">
        <v>196</v>
      </c>
      <c r="B26" s="55"/>
      <c r="C26" s="55"/>
      <c r="D26" s="55"/>
      <c r="E26" s="55"/>
      <c r="F26" s="55"/>
      <c r="G26" s="55"/>
      <c r="H26" s="55"/>
    </row>
    <row r="27" spans="1:8" ht="37.5" customHeight="1">
      <c r="A27" s="54" t="s">
        <v>198</v>
      </c>
      <c r="B27" s="55"/>
      <c r="C27" s="55"/>
      <c r="D27" s="55"/>
      <c r="E27" s="55"/>
      <c r="F27" s="55"/>
      <c r="G27" s="55"/>
      <c r="H27" s="55"/>
    </row>
    <row r="32" spans="1:8" s="34" customFormat="1" ht="22.5">
      <c r="B32" s="33"/>
      <c r="C32" s="33"/>
      <c r="D32" s="33"/>
      <c r="E32" s="33"/>
      <c r="F32" s="33"/>
      <c r="G32" s="33"/>
      <c r="H32" s="33"/>
    </row>
    <row r="33" spans="1:8" s="34" customFormat="1" ht="22.5">
      <c r="B33" s="33"/>
      <c r="C33" s="33"/>
      <c r="D33" s="33"/>
      <c r="E33" s="33"/>
      <c r="F33" s="33"/>
      <c r="G33" s="33"/>
      <c r="H33" s="33"/>
    </row>
    <row r="36" spans="1:8">
      <c r="A36" s="33" t="s">
        <v>197</v>
      </c>
    </row>
  </sheetData>
  <mergeCells count="4">
    <mergeCell ref="A24:H24"/>
    <mergeCell ref="A25:H25"/>
    <mergeCell ref="A26:H26"/>
    <mergeCell ref="A27:H27"/>
  </mergeCells>
  <pageMargins left="0.7" right="0.7" top="0.75" bottom="0.75" header="0.3" footer="0.3"/>
  <pageSetup paperSize="9" scale="91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2"/>
  <sheetViews>
    <sheetView rightToLeft="1" view="pageBreakPreview" zoomScaleNormal="100" zoomScaleSheetLayoutView="100" workbookViewId="0">
      <selection activeCell="O12" sqref="O12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5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5" ht="21.75" customHeight="1">
      <c r="A2" s="63" t="s">
        <v>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14.45" customHeight="1"/>
    <row r="5" spans="1:15" ht="14.45" customHeight="1">
      <c r="A5" s="64" t="s">
        <v>158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5" ht="14.45" customHeight="1">
      <c r="A6" s="59" t="s">
        <v>85</v>
      </c>
      <c r="C6" s="59" t="s">
        <v>95</v>
      </c>
      <c r="D6" s="59"/>
      <c r="E6" s="59"/>
      <c r="F6" s="59"/>
      <c r="G6" s="59"/>
      <c r="I6" s="59" t="s">
        <v>96</v>
      </c>
      <c r="J6" s="59"/>
      <c r="K6" s="59"/>
      <c r="L6" s="59"/>
      <c r="M6" s="59"/>
    </row>
    <row r="7" spans="1:15" ht="29.1" customHeight="1">
      <c r="A7" s="59"/>
      <c r="C7" s="7" t="s">
        <v>156</v>
      </c>
      <c r="D7" s="3"/>
      <c r="E7" s="7" t="s">
        <v>135</v>
      </c>
      <c r="F7" s="3"/>
      <c r="G7" s="7" t="s">
        <v>157</v>
      </c>
      <c r="I7" s="7" t="s">
        <v>156</v>
      </c>
      <c r="J7" s="3"/>
      <c r="K7" s="7" t="s">
        <v>135</v>
      </c>
      <c r="L7" s="3"/>
      <c r="M7" s="7" t="s">
        <v>157</v>
      </c>
    </row>
    <row r="8" spans="1:15" ht="21.75" customHeight="1">
      <c r="A8" s="5" t="s">
        <v>199</v>
      </c>
      <c r="C8" s="9">
        <v>127476</v>
      </c>
      <c r="D8" s="8"/>
      <c r="E8" s="9">
        <v>0</v>
      </c>
      <c r="F8" s="8"/>
      <c r="G8" s="11">
        <f>C8+E8</f>
        <v>127476</v>
      </c>
      <c r="H8" s="8"/>
      <c r="I8" s="9">
        <v>545357004</v>
      </c>
      <c r="J8" s="8"/>
      <c r="K8" s="9">
        <v>0</v>
      </c>
      <c r="L8" s="8"/>
      <c r="M8" s="11">
        <f>I8+K8</f>
        <v>545357004</v>
      </c>
    </row>
    <row r="9" spans="1:15" ht="21.75" customHeight="1">
      <c r="A9" s="6" t="s">
        <v>200</v>
      </c>
      <c r="C9" s="11">
        <v>2417056</v>
      </c>
      <c r="D9" s="8"/>
      <c r="E9" s="11">
        <v>0</v>
      </c>
      <c r="F9" s="8"/>
      <c r="G9" s="11">
        <f t="shared" ref="G9:G10" si="0">C9+E9</f>
        <v>2417056</v>
      </c>
      <c r="H9" s="8"/>
      <c r="I9" s="11">
        <v>367273443</v>
      </c>
      <c r="J9" s="8"/>
      <c r="K9" s="11">
        <v>0</v>
      </c>
      <c r="L9" s="8"/>
      <c r="M9" s="11">
        <f t="shared" ref="M9:M10" si="1">I9+K9</f>
        <v>367273443</v>
      </c>
    </row>
    <row r="10" spans="1:15" ht="21.75" customHeight="1">
      <c r="A10" s="6" t="s">
        <v>201</v>
      </c>
      <c r="C10" s="13">
        <v>1000000</v>
      </c>
      <c r="D10" s="8"/>
      <c r="E10" s="13">
        <v>0</v>
      </c>
      <c r="F10" s="8"/>
      <c r="G10" s="11">
        <f t="shared" si="0"/>
        <v>1000000</v>
      </c>
      <c r="H10" s="8"/>
      <c r="I10" s="13">
        <v>1000000</v>
      </c>
      <c r="J10" s="8"/>
      <c r="K10" s="13">
        <v>0</v>
      </c>
      <c r="L10" s="8"/>
      <c r="M10" s="11">
        <f t="shared" si="1"/>
        <v>1000000</v>
      </c>
    </row>
    <row r="11" spans="1:15" ht="21.75" customHeight="1" thickBot="1">
      <c r="A11" s="25"/>
      <c r="C11" s="14">
        <f>SUM(C8:C10)</f>
        <v>3544532</v>
      </c>
      <c r="D11" s="8"/>
      <c r="E11" s="14">
        <v>0</v>
      </c>
      <c r="F11" s="8"/>
      <c r="G11" s="14">
        <f>SUM(G8:G10)</f>
        <v>3544532</v>
      </c>
      <c r="H11" s="8"/>
      <c r="I11" s="14">
        <f>SUM(I8:I10)</f>
        <v>913630447</v>
      </c>
      <c r="J11" s="8"/>
      <c r="K11" s="14">
        <v>0</v>
      </c>
      <c r="L11" s="8"/>
      <c r="M11" s="14">
        <f>SUM(M8:M10)</f>
        <v>913630447</v>
      </c>
      <c r="O11" s="16"/>
    </row>
    <row r="12" spans="1:15" ht="13.5" thickTop="1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62"/>
  <sheetViews>
    <sheetView rightToLeft="1" view="pageBreakPreview" topLeftCell="A37" zoomScaleNormal="100" zoomScaleSheetLayoutView="100" workbookViewId="0">
      <selection activeCell="S8" sqref="S8"/>
    </sheetView>
  </sheetViews>
  <sheetFormatPr defaultRowHeight="12.75"/>
  <cols>
    <col min="1" max="1" width="38.7109375" customWidth="1"/>
    <col min="2" max="2" width="1.28515625" customWidth="1"/>
    <col min="3" max="3" width="13.28515625" bestFit="1" customWidth="1"/>
    <col min="4" max="4" width="1.28515625" customWidth="1"/>
    <col min="5" max="5" width="17.7109375" bestFit="1" customWidth="1"/>
    <col min="6" max="6" width="1.28515625" customWidth="1"/>
    <col min="7" max="7" width="17.5703125" bestFit="1" customWidth="1"/>
    <col min="8" max="8" width="1.28515625" customWidth="1"/>
    <col min="9" max="9" width="23.42578125" bestFit="1" customWidth="1"/>
    <col min="10" max="10" width="1.28515625" customWidth="1"/>
    <col min="11" max="11" width="14.85546875" bestFit="1" customWidth="1"/>
    <col min="12" max="12" width="1.28515625" customWidth="1"/>
    <col min="13" max="13" width="19.140625" bestFit="1" customWidth="1"/>
    <col min="14" max="14" width="1.28515625" customWidth="1"/>
    <col min="15" max="15" width="19" bestFit="1" customWidth="1"/>
    <col min="16" max="16" width="1.28515625" customWidth="1"/>
    <col min="17" max="17" width="18.5703125" style="20" customWidth="1"/>
    <col min="18" max="18" width="0.28515625" customWidth="1"/>
    <col min="19" max="19" width="16.28515625" customWidth="1"/>
    <col min="20" max="20" width="11.140625" bestFit="1" customWidth="1"/>
  </cols>
  <sheetData>
    <row r="1" spans="1:19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9" ht="21.75" customHeight="1">
      <c r="A2" s="63" t="s">
        <v>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9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9" ht="14.45" customHeight="1"/>
    <row r="5" spans="1:19" ht="24">
      <c r="A5" s="64" t="s">
        <v>159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9" ht="21">
      <c r="A6" s="59" t="s">
        <v>85</v>
      </c>
      <c r="C6" s="59" t="s">
        <v>95</v>
      </c>
      <c r="D6" s="59"/>
      <c r="E6" s="59"/>
      <c r="F6" s="59"/>
      <c r="G6" s="59"/>
      <c r="H6" s="59"/>
      <c r="I6" s="59"/>
      <c r="K6" s="59" t="s">
        <v>96</v>
      </c>
      <c r="L6" s="59"/>
      <c r="M6" s="59"/>
      <c r="N6" s="59"/>
      <c r="O6" s="59"/>
      <c r="P6" s="59"/>
      <c r="Q6" s="59"/>
    </row>
    <row r="7" spans="1:19" ht="35.25" customHeight="1">
      <c r="A7" s="59"/>
      <c r="C7" s="7" t="s">
        <v>13</v>
      </c>
      <c r="D7" s="3"/>
      <c r="E7" s="7" t="s">
        <v>160</v>
      </c>
      <c r="F7" s="3"/>
      <c r="G7" s="7" t="s">
        <v>161</v>
      </c>
      <c r="H7" s="3"/>
      <c r="I7" s="7" t="s">
        <v>162</v>
      </c>
      <c r="K7" s="7" t="s">
        <v>13</v>
      </c>
      <c r="L7" s="3"/>
      <c r="M7" s="7" t="s">
        <v>160</v>
      </c>
      <c r="N7" s="3"/>
      <c r="O7" s="7" t="s">
        <v>161</v>
      </c>
      <c r="P7" s="3"/>
      <c r="Q7" s="7" t="s">
        <v>162</v>
      </c>
    </row>
    <row r="8" spans="1:19" ht="21.75" customHeight="1">
      <c r="A8" s="6" t="s">
        <v>19</v>
      </c>
      <c r="C8" s="28">
        <v>220000</v>
      </c>
      <c r="D8" s="27"/>
      <c r="E8" s="28">
        <v>1412983018</v>
      </c>
      <c r="F8" s="27"/>
      <c r="G8" s="28">
        <v>1550997488</v>
      </c>
      <c r="H8" s="27"/>
      <c r="I8" s="28">
        <f>VLOOKUP(A8,[1]Sheet!$A$2:$B$17,2,0)</f>
        <v>-138014470</v>
      </c>
      <c r="J8" s="27"/>
      <c r="K8" s="28">
        <v>220000</v>
      </c>
      <c r="L8" s="27"/>
      <c r="M8" s="28">
        <f>VLOOKUP(A8,[2]Sheet1!$A:$F,6,0)</f>
        <v>1412983018</v>
      </c>
      <c r="N8" s="27"/>
      <c r="O8" s="28">
        <v>1550997488</v>
      </c>
      <c r="P8" s="27"/>
      <c r="Q8" s="28">
        <v>-138014470</v>
      </c>
      <c r="S8" s="16"/>
    </row>
    <row r="9" spans="1:19" ht="21.75" customHeight="1">
      <c r="A9" s="6" t="s">
        <v>20</v>
      </c>
      <c r="C9" s="28">
        <v>497270</v>
      </c>
      <c r="D9" s="27"/>
      <c r="E9" s="28">
        <v>1156130286</v>
      </c>
      <c r="F9" s="27"/>
      <c r="G9" s="28">
        <v>1534259204</v>
      </c>
      <c r="H9" s="27"/>
      <c r="I9" s="28">
        <f>VLOOKUP(A9,[1]Sheet!$A$2:$B$17,2,0)</f>
        <v>-378128918</v>
      </c>
      <c r="J9" s="27"/>
      <c r="K9" s="28">
        <v>1761572</v>
      </c>
      <c r="L9" s="27"/>
      <c r="M9" s="28">
        <f>VLOOKUP(A9,[2]Sheet1!$A:$F,6,0)</f>
        <v>4527929005</v>
      </c>
      <c r="N9" s="27"/>
      <c r="O9" s="28">
        <v>5429884814</v>
      </c>
      <c r="P9" s="27"/>
      <c r="Q9" s="28">
        <v>-901955809</v>
      </c>
      <c r="S9" s="16"/>
    </row>
    <row r="10" spans="1:19" ht="21.75" customHeight="1">
      <c r="A10" s="6" t="s">
        <v>21</v>
      </c>
      <c r="C10" s="28">
        <v>117686884</v>
      </c>
      <c r="D10" s="27"/>
      <c r="E10" s="28">
        <v>47626894048</v>
      </c>
      <c r="F10" s="27"/>
      <c r="G10" s="28">
        <v>75925800906</v>
      </c>
      <c r="H10" s="27"/>
      <c r="I10" s="28">
        <v>-28298906858</v>
      </c>
      <c r="J10" s="27"/>
      <c r="K10" s="28">
        <v>709821150</v>
      </c>
      <c r="L10" s="27"/>
      <c r="M10" s="28">
        <f>VLOOKUP(A10,[2]Sheet1!$A:$F,6,0)</f>
        <v>444359848927</v>
      </c>
      <c r="N10" s="27"/>
      <c r="O10" s="28">
        <v>458839751409</v>
      </c>
      <c r="P10" s="27"/>
      <c r="Q10" s="28">
        <v>-14479902482</v>
      </c>
      <c r="S10" s="16"/>
    </row>
    <row r="11" spans="1:19" ht="21.75" customHeight="1">
      <c r="A11" s="6" t="s">
        <v>104</v>
      </c>
      <c r="C11" s="28">
        <v>0</v>
      </c>
      <c r="D11" s="27"/>
      <c r="E11" s="28">
        <v>0</v>
      </c>
      <c r="F11" s="27"/>
      <c r="G11" s="28">
        <v>0</v>
      </c>
      <c r="H11" s="27"/>
      <c r="I11" s="28">
        <v>0</v>
      </c>
      <c r="J11" s="27"/>
      <c r="K11" s="28">
        <v>200000000</v>
      </c>
      <c r="L11" s="27"/>
      <c r="M11" s="28">
        <f>VLOOKUP(A11,[2]Sheet1!$A:$F,6,0)</f>
        <v>97260225236</v>
      </c>
      <c r="N11" s="27"/>
      <c r="O11" s="28">
        <v>124537931760</v>
      </c>
      <c r="P11" s="27"/>
      <c r="Q11" s="28">
        <v>-27277706524</v>
      </c>
      <c r="S11" s="16"/>
    </row>
    <row r="12" spans="1:19" ht="21.75" customHeight="1">
      <c r="A12" s="6" t="s">
        <v>23</v>
      </c>
      <c r="C12" s="28">
        <v>5200000</v>
      </c>
      <c r="D12" s="27"/>
      <c r="E12" s="28">
        <v>2466297610</v>
      </c>
      <c r="F12" s="27"/>
      <c r="G12" s="28">
        <v>3611766076</v>
      </c>
      <c r="H12" s="27"/>
      <c r="I12" s="28">
        <f>VLOOKUP(A12,[1]Sheet!$A$2:$B$17,2,0)</f>
        <v>-1145468466</v>
      </c>
      <c r="J12" s="27"/>
      <c r="K12" s="28">
        <v>110774544</v>
      </c>
      <c r="L12" s="27"/>
      <c r="M12" s="28">
        <f>VLOOKUP(A12,[2]Sheet1!$A:$F,6,0)</f>
        <v>63459139213</v>
      </c>
      <c r="N12" s="27"/>
      <c r="O12" s="28">
        <v>76809206867</v>
      </c>
      <c r="P12" s="27"/>
      <c r="Q12" s="28">
        <v>-13350067654</v>
      </c>
      <c r="S12" s="16"/>
    </row>
    <row r="13" spans="1:19" ht="21.75" customHeight="1">
      <c r="A13" s="6" t="s">
        <v>112</v>
      </c>
      <c r="C13" s="28">
        <v>0</v>
      </c>
      <c r="D13" s="27"/>
      <c r="E13" s="28">
        <v>0</v>
      </c>
      <c r="F13" s="27"/>
      <c r="G13" s="28">
        <v>0</v>
      </c>
      <c r="H13" s="27"/>
      <c r="I13" s="28">
        <v>0</v>
      </c>
      <c r="J13" s="27"/>
      <c r="K13" s="28">
        <v>14121126</v>
      </c>
      <c r="L13" s="27"/>
      <c r="M13" s="28">
        <f>VLOOKUP(A13,[2]Sheet1!$A:$F,6,0)</f>
        <v>32468004144</v>
      </c>
      <c r="N13" s="27"/>
      <c r="O13" s="28">
        <v>32582091738</v>
      </c>
      <c r="P13" s="27"/>
      <c r="Q13" s="28">
        <v>-114087594</v>
      </c>
      <c r="S13" s="16"/>
    </row>
    <row r="14" spans="1:19" ht="21.75" customHeight="1">
      <c r="A14" s="6" t="s">
        <v>118</v>
      </c>
      <c r="C14" s="28">
        <v>0</v>
      </c>
      <c r="D14" s="27"/>
      <c r="E14" s="28">
        <v>0</v>
      </c>
      <c r="F14" s="27"/>
      <c r="G14" s="28">
        <v>0</v>
      </c>
      <c r="H14" s="27"/>
      <c r="I14" s="28">
        <v>0</v>
      </c>
      <c r="J14" s="27"/>
      <c r="K14" s="28">
        <v>43077669</v>
      </c>
      <c r="L14" s="27"/>
      <c r="M14" s="28">
        <f>VLOOKUP(A14,[2]Sheet1!$A:$F,6,0)</f>
        <v>180742984000</v>
      </c>
      <c r="N14" s="27"/>
      <c r="O14" s="28">
        <v>153705243593</v>
      </c>
      <c r="P14" s="27"/>
      <c r="Q14" s="28">
        <v>27037740407</v>
      </c>
      <c r="S14" s="16"/>
    </row>
    <row r="15" spans="1:19" ht="21.75" customHeight="1">
      <c r="A15" s="6" t="s">
        <v>25</v>
      </c>
      <c r="C15" s="28">
        <v>79278</v>
      </c>
      <c r="D15" s="27"/>
      <c r="E15" s="28">
        <v>562075528</v>
      </c>
      <c r="F15" s="27"/>
      <c r="G15" s="28">
        <v>752923463</v>
      </c>
      <c r="H15" s="27"/>
      <c r="I15" s="28">
        <v>-190847935</v>
      </c>
      <c r="J15" s="27"/>
      <c r="K15" s="28">
        <v>279278</v>
      </c>
      <c r="L15" s="27"/>
      <c r="M15" s="28">
        <f>VLOOKUP(A15,[2]Sheet1!$A:$F,6,0)</f>
        <v>2178607158</v>
      </c>
      <c r="N15" s="27"/>
      <c r="O15" s="28">
        <v>2649983493</v>
      </c>
      <c r="P15" s="27"/>
      <c r="Q15" s="28">
        <v>-471376335</v>
      </c>
      <c r="S15" s="16"/>
    </row>
    <row r="16" spans="1:19" ht="21.75" customHeight="1">
      <c r="A16" s="6" t="s">
        <v>106</v>
      </c>
      <c r="C16" s="28">
        <v>0</v>
      </c>
      <c r="D16" s="27"/>
      <c r="E16" s="28">
        <v>0</v>
      </c>
      <c r="F16" s="27"/>
      <c r="G16" s="28">
        <v>0</v>
      </c>
      <c r="H16" s="27"/>
      <c r="I16" s="28">
        <v>0</v>
      </c>
      <c r="J16" s="27"/>
      <c r="K16" s="28">
        <v>161737</v>
      </c>
      <c r="L16" s="27"/>
      <c r="M16" s="28">
        <f>VLOOKUP(A16,[2]Sheet1!$A:$F,6,0)</f>
        <v>10173884158</v>
      </c>
      <c r="N16" s="27"/>
      <c r="O16" s="28">
        <v>12683174843</v>
      </c>
      <c r="P16" s="27"/>
      <c r="Q16" s="28">
        <v>-2509290685</v>
      </c>
      <c r="S16" s="16"/>
    </row>
    <row r="17" spans="1:19" ht="21.75" customHeight="1">
      <c r="A17" s="6" t="s">
        <v>27</v>
      </c>
      <c r="C17" s="28">
        <v>0</v>
      </c>
      <c r="D17" s="27"/>
      <c r="E17" s="28">
        <v>0</v>
      </c>
      <c r="F17" s="27"/>
      <c r="G17" s="28">
        <v>0</v>
      </c>
      <c r="H17" s="27"/>
      <c r="I17" s="28">
        <v>0</v>
      </c>
      <c r="J17" s="27"/>
      <c r="K17" s="28">
        <v>10000</v>
      </c>
      <c r="L17" s="27"/>
      <c r="M17" s="28">
        <f>VLOOKUP(A17,[2]Sheet1!$A:$F,6,0)</f>
        <v>2682790312</v>
      </c>
      <c r="N17" s="27"/>
      <c r="O17" s="28">
        <v>2545162557</v>
      </c>
      <c r="P17" s="27"/>
      <c r="Q17" s="28">
        <v>137627755</v>
      </c>
      <c r="S17" s="16"/>
    </row>
    <row r="18" spans="1:19" ht="21.75" customHeight="1">
      <c r="A18" s="6" t="s">
        <v>28</v>
      </c>
      <c r="C18" s="28">
        <v>0</v>
      </c>
      <c r="D18" s="27"/>
      <c r="E18" s="28">
        <v>0</v>
      </c>
      <c r="F18" s="27"/>
      <c r="G18" s="28">
        <v>0</v>
      </c>
      <c r="H18" s="27"/>
      <c r="I18" s="28">
        <v>0</v>
      </c>
      <c r="J18" s="27"/>
      <c r="K18" s="28">
        <v>1800000</v>
      </c>
      <c r="L18" s="27"/>
      <c r="M18" s="28">
        <f>VLOOKUP(A18,[2]Sheet1!$A:$F,6,0)</f>
        <v>15313672976</v>
      </c>
      <c r="N18" s="27"/>
      <c r="O18" s="28">
        <v>15418181787</v>
      </c>
      <c r="P18" s="27"/>
      <c r="Q18" s="28">
        <v>-104508811</v>
      </c>
      <c r="S18" s="16"/>
    </row>
    <row r="19" spans="1:19" ht="21.75" customHeight="1">
      <c r="A19" s="6" t="s">
        <v>29</v>
      </c>
      <c r="C19" s="28">
        <v>829585</v>
      </c>
      <c r="D19" s="27"/>
      <c r="E19" s="28">
        <v>36469028718</v>
      </c>
      <c r="F19" s="27"/>
      <c r="G19" s="28">
        <v>52874347928</v>
      </c>
      <c r="H19" s="27"/>
      <c r="I19" s="28">
        <f>VLOOKUP(A19,[1]Sheet!$A$2:$B$17,2,0)</f>
        <v>-16405319210</v>
      </c>
      <c r="J19" s="27"/>
      <c r="K19" s="28">
        <v>969585</v>
      </c>
      <c r="L19" s="27"/>
      <c r="M19" s="28">
        <f>VLOOKUP(A19,[2]Sheet1!$A:$F,6,0)</f>
        <v>45486034142</v>
      </c>
      <c r="N19" s="27"/>
      <c r="O19" s="28">
        <v>61762899904</v>
      </c>
      <c r="P19" s="27"/>
      <c r="Q19" s="28">
        <v>-16276865762</v>
      </c>
      <c r="S19" s="16"/>
    </row>
    <row r="20" spans="1:19" ht="21.75" customHeight="1">
      <c r="A20" s="6" t="s">
        <v>101</v>
      </c>
      <c r="C20" s="28">
        <v>0</v>
      </c>
      <c r="D20" s="27"/>
      <c r="E20" s="28">
        <v>0</v>
      </c>
      <c r="F20" s="27"/>
      <c r="G20" s="28">
        <v>0</v>
      </c>
      <c r="H20" s="27"/>
      <c r="I20" s="28">
        <v>0</v>
      </c>
      <c r="J20" s="27"/>
      <c r="K20" s="28">
        <v>492825</v>
      </c>
      <c r="L20" s="27"/>
      <c r="M20" s="28">
        <f>VLOOKUP(A20,[2]Sheet1!$A:$F,6,0)</f>
        <v>54843376678</v>
      </c>
      <c r="N20" s="27"/>
      <c r="O20" s="28">
        <v>61653854855</v>
      </c>
      <c r="P20" s="27"/>
      <c r="Q20" s="28">
        <v>-6810478177</v>
      </c>
      <c r="S20" s="16"/>
    </row>
    <row r="21" spans="1:19" ht="21.75" customHeight="1">
      <c r="A21" s="6" t="s">
        <v>31</v>
      </c>
      <c r="C21" s="28">
        <v>0</v>
      </c>
      <c r="D21" s="27"/>
      <c r="E21" s="28">
        <v>0</v>
      </c>
      <c r="F21" s="27"/>
      <c r="G21" s="28">
        <v>0</v>
      </c>
      <c r="H21" s="27"/>
      <c r="I21" s="28">
        <v>0</v>
      </c>
      <c r="J21" s="27"/>
      <c r="K21" s="28">
        <v>1198607</v>
      </c>
      <c r="L21" s="27"/>
      <c r="M21" s="28">
        <f>VLOOKUP(A21,[2]Sheet1!$A:$F,6,0)</f>
        <v>56903415324</v>
      </c>
      <c r="N21" s="27"/>
      <c r="O21" s="28">
        <v>51644289416</v>
      </c>
      <c r="P21" s="27"/>
      <c r="Q21" s="28">
        <v>5259125908</v>
      </c>
      <c r="S21" s="16"/>
    </row>
    <row r="22" spans="1:19" ht="21.75" customHeight="1">
      <c r="A22" s="6" t="s">
        <v>32</v>
      </c>
      <c r="C22" s="28">
        <v>200000</v>
      </c>
      <c r="D22" s="27"/>
      <c r="E22" s="28">
        <v>6138150550</v>
      </c>
      <c r="F22" s="27"/>
      <c r="G22" s="28">
        <v>6946057442</v>
      </c>
      <c r="H22" s="27"/>
      <c r="I22" s="28">
        <f>VLOOKUP(A22,[1]Sheet!$A$2:$B$17,2,0)</f>
        <v>-807906892</v>
      </c>
      <c r="J22" s="27"/>
      <c r="K22" s="28">
        <v>250000</v>
      </c>
      <c r="L22" s="27"/>
      <c r="M22" s="28">
        <f>VLOOKUP(A22,[2]Sheet1!$A:$F,6,0)</f>
        <v>7808533600</v>
      </c>
      <c r="N22" s="27"/>
      <c r="O22" s="28">
        <v>8680935766</v>
      </c>
      <c r="P22" s="27"/>
      <c r="Q22" s="28">
        <v>-872402166</v>
      </c>
      <c r="S22" s="16"/>
    </row>
    <row r="23" spans="1:19" ht="21.75" customHeight="1">
      <c r="A23" s="6" t="s">
        <v>33</v>
      </c>
      <c r="C23" s="28">
        <v>0</v>
      </c>
      <c r="D23" s="27"/>
      <c r="E23" s="28">
        <v>0</v>
      </c>
      <c r="F23" s="27"/>
      <c r="G23" s="28">
        <v>0</v>
      </c>
      <c r="H23" s="27"/>
      <c r="I23" s="28">
        <v>0</v>
      </c>
      <c r="J23" s="27"/>
      <c r="K23" s="28">
        <v>300000</v>
      </c>
      <c r="L23" s="27"/>
      <c r="M23" s="28">
        <f>VLOOKUP(A23,[2]Sheet1!$A:$F,6,0)</f>
        <v>3755768120</v>
      </c>
      <c r="N23" s="27"/>
      <c r="O23" s="28">
        <v>3768937966</v>
      </c>
      <c r="P23" s="27"/>
      <c r="Q23" s="28">
        <v>-13169846</v>
      </c>
      <c r="S23" s="16"/>
    </row>
    <row r="24" spans="1:19" ht="21.75" customHeight="1">
      <c r="A24" s="6" t="s">
        <v>34</v>
      </c>
      <c r="C24" s="28">
        <v>0</v>
      </c>
      <c r="D24" s="27"/>
      <c r="E24" s="28">
        <v>0</v>
      </c>
      <c r="F24" s="27"/>
      <c r="G24" s="28">
        <v>0</v>
      </c>
      <c r="H24" s="27"/>
      <c r="I24" s="28">
        <v>0</v>
      </c>
      <c r="J24" s="27"/>
      <c r="K24" s="28">
        <v>970774</v>
      </c>
      <c r="L24" s="27"/>
      <c r="M24" s="28">
        <f>VLOOKUP(A24,[2]Sheet1!$A:$F,6,0)</f>
        <v>4022049442</v>
      </c>
      <c r="N24" s="27"/>
      <c r="O24" s="28">
        <v>3990278862</v>
      </c>
      <c r="P24" s="27"/>
      <c r="Q24" s="28">
        <v>31770580</v>
      </c>
      <c r="S24" s="16"/>
    </row>
    <row r="25" spans="1:19" ht="21.75" customHeight="1">
      <c r="A25" s="6" t="s">
        <v>103</v>
      </c>
      <c r="C25" s="28">
        <v>0</v>
      </c>
      <c r="D25" s="27"/>
      <c r="E25" s="28">
        <v>0</v>
      </c>
      <c r="F25" s="27"/>
      <c r="G25" s="28">
        <v>0</v>
      </c>
      <c r="H25" s="27"/>
      <c r="I25" s="28">
        <v>0</v>
      </c>
      <c r="J25" s="27"/>
      <c r="K25" s="28">
        <v>1657992</v>
      </c>
      <c r="L25" s="27"/>
      <c r="M25" s="28">
        <f>VLOOKUP(A25,[2]Sheet1!$A:$F,6,0)</f>
        <v>9305327626</v>
      </c>
      <c r="N25" s="27"/>
      <c r="O25" s="28">
        <v>5704173064</v>
      </c>
      <c r="P25" s="27"/>
      <c r="Q25" s="28">
        <v>3601154562</v>
      </c>
      <c r="S25" s="16"/>
    </row>
    <row r="26" spans="1:19" ht="21.75" customHeight="1">
      <c r="A26" s="6" t="s">
        <v>35</v>
      </c>
      <c r="C26" s="28">
        <v>250000</v>
      </c>
      <c r="D26" s="27"/>
      <c r="E26" s="28">
        <v>1679275970</v>
      </c>
      <c r="F26" s="27"/>
      <c r="G26" s="28">
        <v>1747990353</v>
      </c>
      <c r="H26" s="27"/>
      <c r="I26" s="28">
        <f>VLOOKUP(A26,[1]Sheet!$A$2:$B$17,2,0)</f>
        <v>-68714383</v>
      </c>
      <c r="J26" s="27"/>
      <c r="K26" s="28">
        <v>250000</v>
      </c>
      <c r="L26" s="27"/>
      <c r="M26" s="28">
        <f>VLOOKUP(A26,[2]Sheet1!$A:$F,6,0)</f>
        <v>1679275970</v>
      </c>
      <c r="N26" s="27"/>
      <c r="O26" s="28">
        <v>1747990353</v>
      </c>
      <c r="P26" s="27"/>
      <c r="Q26" s="28">
        <v>-68714383</v>
      </c>
      <c r="S26" s="16"/>
    </row>
    <row r="27" spans="1:19" ht="21.75" customHeight="1">
      <c r="A27" s="6" t="s">
        <v>111</v>
      </c>
      <c r="C27" s="28">
        <v>0</v>
      </c>
      <c r="D27" s="27"/>
      <c r="E27" s="28">
        <v>0</v>
      </c>
      <c r="F27" s="27"/>
      <c r="G27" s="28">
        <v>0</v>
      </c>
      <c r="H27" s="27"/>
      <c r="I27" s="28">
        <v>0</v>
      </c>
      <c r="J27" s="27"/>
      <c r="K27" s="28">
        <v>285750</v>
      </c>
      <c r="L27" s="27"/>
      <c r="M27" s="28">
        <f>VLOOKUP(A27,[2]Sheet1!$A:$F,6,0)</f>
        <v>15122009342</v>
      </c>
      <c r="N27" s="27"/>
      <c r="O27" s="28">
        <v>13438068452</v>
      </c>
      <c r="P27" s="27"/>
      <c r="Q27" s="28">
        <v>1683940890</v>
      </c>
      <c r="S27" s="16"/>
    </row>
    <row r="28" spans="1:19" ht="21.75" customHeight="1">
      <c r="A28" s="6" t="s">
        <v>40</v>
      </c>
      <c r="C28" s="28">
        <v>0</v>
      </c>
      <c r="D28" s="27"/>
      <c r="E28" s="28">
        <v>0</v>
      </c>
      <c r="F28" s="27"/>
      <c r="G28" s="28">
        <v>0</v>
      </c>
      <c r="H28" s="27"/>
      <c r="I28" s="28">
        <v>0</v>
      </c>
      <c r="J28" s="27"/>
      <c r="K28" s="28">
        <v>200000</v>
      </c>
      <c r="L28" s="27"/>
      <c r="M28" s="28">
        <f>VLOOKUP(A28,[2]Sheet1!$A:$F,6,0)</f>
        <v>1399149632</v>
      </c>
      <c r="N28" s="27"/>
      <c r="O28" s="28">
        <v>1293903973</v>
      </c>
      <c r="P28" s="27"/>
      <c r="Q28" s="28">
        <v>105245659</v>
      </c>
      <c r="S28" s="16"/>
    </row>
    <row r="29" spans="1:19" ht="21.75" customHeight="1">
      <c r="A29" s="6" t="s">
        <v>36</v>
      </c>
      <c r="C29" s="28">
        <v>429147</v>
      </c>
      <c r="D29" s="27"/>
      <c r="E29" s="28">
        <v>1494763100</v>
      </c>
      <c r="F29" s="27"/>
      <c r="G29" s="28">
        <v>1402981329</v>
      </c>
      <c r="H29" s="27"/>
      <c r="I29" s="28">
        <f>VLOOKUP(A29,[1]Sheet!$A$2:$B$17,2,0)</f>
        <v>91781771</v>
      </c>
      <c r="J29" s="27"/>
      <c r="K29" s="28">
        <v>429147</v>
      </c>
      <c r="L29" s="27"/>
      <c r="M29" s="28">
        <f>VLOOKUP(A29,[2]Sheet1!$A:$F,6,0)</f>
        <v>1494763100</v>
      </c>
      <c r="N29" s="27"/>
      <c r="O29" s="28">
        <v>1402981329</v>
      </c>
      <c r="P29" s="27"/>
      <c r="Q29" s="28">
        <v>91781771</v>
      </c>
      <c r="S29" s="16"/>
    </row>
    <row r="30" spans="1:19" ht="21.75" customHeight="1">
      <c r="A30" s="6" t="s">
        <v>38</v>
      </c>
      <c r="C30" s="28">
        <v>1378612</v>
      </c>
      <c r="D30" s="27"/>
      <c r="E30" s="28">
        <v>15330662212</v>
      </c>
      <c r="F30" s="27"/>
      <c r="G30" s="28">
        <v>15646330601</v>
      </c>
      <c r="H30" s="27"/>
      <c r="I30" s="28">
        <f>VLOOKUP(A30,[1]Sheet!$A$2:$B$17,2,0)</f>
        <v>-315668389</v>
      </c>
      <c r="J30" s="27"/>
      <c r="K30" s="28">
        <v>1865721</v>
      </c>
      <c r="L30" s="27"/>
      <c r="M30" s="28">
        <f>VLOOKUP(A30,[2]Sheet1!$A:$F,6,0)</f>
        <v>22119305418</v>
      </c>
      <c r="N30" s="27"/>
      <c r="O30" s="28">
        <v>21072868835</v>
      </c>
      <c r="P30" s="27"/>
      <c r="Q30" s="28">
        <v>1046436583</v>
      </c>
      <c r="S30" s="16"/>
    </row>
    <row r="31" spans="1:19" ht="21.75" customHeight="1">
      <c r="A31" s="6" t="s">
        <v>114</v>
      </c>
      <c r="C31" s="28">
        <v>0</v>
      </c>
      <c r="D31" s="27"/>
      <c r="E31" s="28">
        <v>0</v>
      </c>
      <c r="F31" s="27"/>
      <c r="G31" s="28">
        <v>0</v>
      </c>
      <c r="H31" s="27"/>
      <c r="I31" s="28">
        <v>0</v>
      </c>
      <c r="J31" s="27"/>
      <c r="K31" s="28">
        <v>1735355</v>
      </c>
      <c r="L31" s="27"/>
      <c r="M31" s="28">
        <f>VLOOKUP(A31,[2]Sheet1!$A:$F,6,0)</f>
        <v>10493990286</v>
      </c>
      <c r="N31" s="27"/>
      <c r="O31" s="28">
        <v>9521708449</v>
      </c>
      <c r="P31" s="27"/>
      <c r="Q31" s="28">
        <v>972281837</v>
      </c>
      <c r="S31" s="16"/>
    </row>
    <row r="32" spans="1:19" ht="21.75" customHeight="1">
      <c r="A32" s="6" t="s">
        <v>107</v>
      </c>
      <c r="C32" s="28">
        <v>0</v>
      </c>
      <c r="D32" s="27"/>
      <c r="E32" s="28">
        <v>0</v>
      </c>
      <c r="F32" s="27"/>
      <c r="G32" s="28">
        <v>0</v>
      </c>
      <c r="H32" s="27"/>
      <c r="I32" s="28">
        <v>0</v>
      </c>
      <c r="J32" s="27"/>
      <c r="K32" s="28">
        <v>232648</v>
      </c>
      <c r="L32" s="27"/>
      <c r="M32" s="28">
        <f>VLOOKUP(A32,[2]Sheet1!$A:$F,6,0)</f>
        <v>0</v>
      </c>
      <c r="N32" s="27"/>
      <c r="O32" s="28">
        <v>0</v>
      </c>
      <c r="P32" s="27"/>
      <c r="Q32" s="28">
        <v>0</v>
      </c>
      <c r="S32" s="16"/>
    </row>
    <row r="33" spans="1:20" ht="21.75" customHeight="1">
      <c r="A33" s="6" t="s">
        <v>42</v>
      </c>
      <c r="C33" s="28">
        <v>39200000</v>
      </c>
      <c r="D33" s="27"/>
      <c r="E33" s="28">
        <v>11580928386</v>
      </c>
      <c r="F33" s="27"/>
      <c r="G33" s="28">
        <v>19392689498</v>
      </c>
      <c r="H33" s="27"/>
      <c r="I33" s="28">
        <f>VLOOKUP(A33,[1]Sheet!$A$2:$B$17,2,0)</f>
        <v>-7811761112</v>
      </c>
      <c r="J33" s="27"/>
      <c r="K33" s="28">
        <v>268643431</v>
      </c>
      <c r="L33" s="27"/>
      <c r="M33" s="28">
        <f>VLOOKUP(A33,[2]Sheet1!$A:$F,6,0)</f>
        <v>98819476076</v>
      </c>
      <c r="N33" s="27"/>
      <c r="O33" s="28">
        <v>132666227019</v>
      </c>
      <c r="P33" s="27"/>
      <c r="Q33" s="28">
        <v>-33846750943</v>
      </c>
      <c r="S33" s="16"/>
    </row>
    <row r="34" spans="1:20" ht="21.75" customHeight="1">
      <c r="A34" s="6" t="s">
        <v>121</v>
      </c>
      <c r="C34" s="28">
        <v>0</v>
      </c>
      <c r="D34" s="27"/>
      <c r="E34" s="28">
        <v>0</v>
      </c>
      <c r="F34" s="27"/>
      <c r="G34" s="28">
        <v>0</v>
      </c>
      <c r="H34" s="27"/>
      <c r="I34" s="28">
        <v>0</v>
      </c>
      <c r="J34" s="27"/>
      <c r="K34" s="28">
        <v>2632453</v>
      </c>
      <c r="L34" s="27"/>
      <c r="M34" s="28">
        <f>VLOOKUP(A34,[2]Sheet1!$A:$F,6,0)</f>
        <v>7387200208</v>
      </c>
      <c r="N34" s="27"/>
      <c r="O34" s="28">
        <v>5334801559</v>
      </c>
      <c r="P34" s="27"/>
      <c r="Q34" s="28">
        <v>2052398649</v>
      </c>
      <c r="S34" s="16"/>
    </row>
    <row r="35" spans="1:20" ht="21.75" customHeight="1">
      <c r="A35" s="6" t="s">
        <v>102</v>
      </c>
      <c r="C35" s="28">
        <v>0</v>
      </c>
      <c r="D35" s="27"/>
      <c r="E35" s="28">
        <v>0</v>
      </c>
      <c r="F35" s="27"/>
      <c r="G35" s="28">
        <v>0</v>
      </c>
      <c r="H35" s="27"/>
      <c r="I35" s="28">
        <v>0</v>
      </c>
      <c r="J35" s="27"/>
      <c r="K35" s="28">
        <v>8114352</v>
      </c>
      <c r="L35" s="27"/>
      <c r="M35" s="28">
        <f>VLOOKUP(A35,[2]Sheet1!$A:$F,6,0)</f>
        <v>156965953804</v>
      </c>
      <c r="N35" s="27"/>
      <c r="O35" s="28">
        <v>147751301514</v>
      </c>
      <c r="P35" s="27"/>
      <c r="Q35" s="28">
        <v>9214652290</v>
      </c>
      <c r="S35" s="16"/>
    </row>
    <row r="36" spans="1:20" ht="21.75" customHeight="1">
      <c r="A36" s="6" t="s">
        <v>120</v>
      </c>
      <c r="C36" s="28">
        <v>0</v>
      </c>
      <c r="D36" s="27"/>
      <c r="E36" s="28">
        <v>0</v>
      </c>
      <c r="F36" s="27"/>
      <c r="G36" s="28">
        <v>0</v>
      </c>
      <c r="H36" s="27"/>
      <c r="I36" s="28">
        <v>0</v>
      </c>
      <c r="J36" s="27"/>
      <c r="K36" s="28">
        <v>159160614</v>
      </c>
      <c r="L36" s="27"/>
      <c r="M36" s="28">
        <f>VLOOKUP(A36,[2]Sheet1!$A:$F,6,0)</f>
        <v>200262503184</v>
      </c>
      <c r="N36" s="27"/>
      <c r="O36" s="28">
        <v>241945934322</v>
      </c>
      <c r="P36" s="27"/>
      <c r="Q36" s="28">
        <v>-41683431138</v>
      </c>
      <c r="S36" s="16"/>
    </row>
    <row r="37" spans="1:20" ht="21.75" customHeight="1">
      <c r="A37" s="6" t="s">
        <v>119</v>
      </c>
      <c r="C37" s="28">
        <v>0</v>
      </c>
      <c r="D37" s="27"/>
      <c r="E37" s="28">
        <v>0</v>
      </c>
      <c r="F37" s="27"/>
      <c r="G37" s="28">
        <v>0</v>
      </c>
      <c r="H37" s="27"/>
      <c r="I37" s="28">
        <v>0</v>
      </c>
      <c r="J37" s="27"/>
      <c r="K37" s="28">
        <v>22232</v>
      </c>
      <c r="L37" s="27"/>
      <c r="M37" s="28">
        <f>VLOOKUP(A37,[2]Sheet1!$A:$F,6,0)</f>
        <v>837179114</v>
      </c>
      <c r="N37" s="27"/>
      <c r="O37" s="28">
        <v>964805362</v>
      </c>
      <c r="P37" s="27"/>
      <c r="Q37" s="28">
        <v>-127626248</v>
      </c>
      <c r="S37" s="16"/>
    </row>
    <row r="38" spans="1:20" ht="21.75" customHeight="1">
      <c r="A38" s="6" t="s">
        <v>43</v>
      </c>
      <c r="C38" s="28">
        <v>194</v>
      </c>
      <c r="D38" s="27"/>
      <c r="E38" s="28">
        <v>9168604</v>
      </c>
      <c r="F38" s="27"/>
      <c r="G38" s="28">
        <v>9148106</v>
      </c>
      <c r="H38" s="27"/>
      <c r="I38" s="28">
        <f>VLOOKUP(A38,[1]Sheet!$A$2:$B$17,2,0)</f>
        <v>20498</v>
      </c>
      <c r="J38" s="27"/>
      <c r="K38" s="28">
        <v>194</v>
      </c>
      <c r="L38" s="27"/>
      <c r="M38" s="28">
        <f>VLOOKUP(A38,[2]Sheet1!$A:$F,6,0)</f>
        <v>9168604</v>
      </c>
      <c r="N38" s="27"/>
      <c r="O38" s="28">
        <v>9148106</v>
      </c>
      <c r="P38" s="27"/>
      <c r="Q38" s="28">
        <v>20498</v>
      </c>
      <c r="S38" s="16"/>
    </row>
    <row r="39" spans="1:20" ht="21.75" customHeight="1">
      <c r="A39" s="6" t="s">
        <v>109</v>
      </c>
      <c r="C39" s="28">
        <v>0</v>
      </c>
      <c r="D39" s="27"/>
      <c r="E39" s="28">
        <v>0</v>
      </c>
      <c r="F39" s="27"/>
      <c r="G39" s="28">
        <v>0</v>
      </c>
      <c r="H39" s="27"/>
      <c r="I39" s="28">
        <v>0</v>
      </c>
      <c r="J39" s="27"/>
      <c r="K39" s="28">
        <v>3400890</v>
      </c>
      <c r="L39" s="27"/>
      <c r="M39" s="28">
        <f>VLOOKUP(A39,[2]Sheet1!$A:$F,6,0)</f>
        <v>35394881182</v>
      </c>
      <c r="N39" s="27"/>
      <c r="O39" s="28">
        <v>28106454557</v>
      </c>
      <c r="P39" s="27"/>
      <c r="Q39" s="28">
        <v>7288426625</v>
      </c>
      <c r="S39" s="16"/>
    </row>
    <row r="40" spans="1:20" ht="21.75" customHeight="1">
      <c r="A40" s="6" t="s">
        <v>108</v>
      </c>
      <c r="C40" s="28">
        <v>0</v>
      </c>
      <c r="D40" s="27"/>
      <c r="E40" s="28">
        <v>0</v>
      </c>
      <c r="F40" s="27"/>
      <c r="G40" s="28">
        <v>0</v>
      </c>
      <c r="H40" s="27"/>
      <c r="I40" s="28">
        <v>0</v>
      </c>
      <c r="J40" s="27"/>
      <c r="K40" s="28">
        <v>4800000</v>
      </c>
      <c r="L40" s="27"/>
      <c r="M40" s="28">
        <f>VLOOKUP(A40,[2]Sheet1!$A:$F,6,0)</f>
        <v>15694190036</v>
      </c>
      <c r="N40" s="27"/>
      <c r="O40" s="28">
        <v>17985404996</v>
      </c>
      <c r="P40" s="27"/>
      <c r="Q40" s="28">
        <v>-2291214960</v>
      </c>
      <c r="S40" s="16"/>
    </row>
    <row r="41" spans="1:20" ht="21.75" customHeight="1">
      <c r="A41" s="6" t="s">
        <v>116</v>
      </c>
      <c r="C41" s="28">
        <v>0</v>
      </c>
      <c r="D41" s="27"/>
      <c r="E41" s="28">
        <v>0</v>
      </c>
      <c r="F41" s="27"/>
      <c r="G41" s="28">
        <v>0</v>
      </c>
      <c r="H41" s="27"/>
      <c r="I41" s="28">
        <v>0</v>
      </c>
      <c r="J41" s="27"/>
      <c r="K41" s="28">
        <v>249996</v>
      </c>
      <c r="L41" s="27"/>
      <c r="M41" s="28">
        <f>VLOOKUP(A41,[2]Sheet1!$A:$F,6,0)</f>
        <v>1808194136</v>
      </c>
      <c r="N41" s="27"/>
      <c r="O41" s="28">
        <v>1707842741</v>
      </c>
      <c r="P41" s="27"/>
      <c r="Q41" s="28">
        <v>100351395</v>
      </c>
      <c r="S41" s="16"/>
    </row>
    <row r="42" spans="1:20" ht="21.75" customHeight="1">
      <c r="A42" s="6" t="s">
        <v>44</v>
      </c>
      <c r="C42" s="28">
        <v>600000</v>
      </c>
      <c r="D42" s="27"/>
      <c r="E42" s="28">
        <v>4227091834</v>
      </c>
      <c r="F42" s="27"/>
      <c r="G42" s="28">
        <v>4256509289</v>
      </c>
      <c r="H42" s="27"/>
      <c r="I42" s="28">
        <f>VLOOKUP(A42,[1]Sheet!$A$2:$B$17,2,0)</f>
        <v>-29417455</v>
      </c>
      <c r="J42" s="27"/>
      <c r="K42" s="28">
        <v>25718684</v>
      </c>
      <c r="L42" s="27"/>
      <c r="M42" s="28">
        <f>VLOOKUP(A42,[2]Sheet1!$A:$F,6,0)</f>
        <v>184660176530</v>
      </c>
      <c r="N42" s="27"/>
      <c r="O42" s="28">
        <v>182411261731</v>
      </c>
      <c r="P42" s="27"/>
      <c r="Q42" s="28">
        <v>2248914799</v>
      </c>
      <c r="S42" s="16"/>
    </row>
    <row r="43" spans="1:20" ht="21.75" customHeight="1">
      <c r="A43" s="6" t="s">
        <v>113</v>
      </c>
      <c r="C43" s="28">
        <v>0</v>
      </c>
      <c r="D43" s="27"/>
      <c r="E43" s="28">
        <v>0</v>
      </c>
      <c r="F43" s="27"/>
      <c r="G43" s="28">
        <v>0</v>
      </c>
      <c r="H43" s="27"/>
      <c r="I43" s="28">
        <v>0</v>
      </c>
      <c r="J43" s="27"/>
      <c r="K43" s="28">
        <v>3907695</v>
      </c>
      <c r="L43" s="27"/>
      <c r="M43" s="28">
        <f>VLOOKUP(A43,[2]Sheet1!$A:$F,6,0)</f>
        <v>17377473729</v>
      </c>
      <c r="N43" s="27"/>
      <c r="O43" s="28">
        <v>16726894570</v>
      </c>
      <c r="P43" s="27"/>
      <c r="Q43" s="28">
        <v>650579159</v>
      </c>
      <c r="S43" s="16"/>
      <c r="T43" s="16"/>
    </row>
    <row r="44" spans="1:20" ht="21.75" customHeight="1">
      <c r="A44" s="6" t="s">
        <v>47</v>
      </c>
      <c r="C44" s="28">
        <v>0</v>
      </c>
      <c r="D44" s="27"/>
      <c r="E44" s="28">
        <v>0</v>
      </c>
      <c r="F44" s="27"/>
      <c r="G44" s="28">
        <v>0</v>
      </c>
      <c r="H44" s="27"/>
      <c r="I44" s="28">
        <v>0</v>
      </c>
      <c r="J44" s="27"/>
      <c r="K44" s="28">
        <v>5537571</v>
      </c>
      <c r="L44" s="27"/>
      <c r="M44" s="28">
        <f>VLOOKUP(A44,[2]Sheet1!$A:$F,6,0)</f>
        <v>40417664422</v>
      </c>
      <c r="N44" s="27"/>
      <c r="O44" s="28">
        <v>33366665934</v>
      </c>
      <c r="P44" s="27"/>
      <c r="Q44" s="28">
        <v>7050998488</v>
      </c>
      <c r="S44" s="16"/>
    </row>
    <row r="45" spans="1:20" ht="21.75" customHeight="1">
      <c r="A45" s="6" t="s">
        <v>117</v>
      </c>
      <c r="C45" s="28">
        <v>0</v>
      </c>
      <c r="D45" s="27"/>
      <c r="E45" s="28">
        <v>0</v>
      </c>
      <c r="F45" s="27"/>
      <c r="G45" s="28">
        <v>0</v>
      </c>
      <c r="H45" s="27"/>
      <c r="I45" s="28">
        <v>0</v>
      </c>
      <c r="J45" s="27"/>
      <c r="K45" s="28">
        <v>1800000</v>
      </c>
      <c r="L45" s="27"/>
      <c r="M45" s="28">
        <f>VLOOKUP(A45,[2]Sheet1!$A:$F,6,0)</f>
        <v>12663634948</v>
      </c>
      <c r="N45" s="27"/>
      <c r="O45" s="28">
        <v>9688582948</v>
      </c>
      <c r="P45" s="27"/>
      <c r="Q45" s="28">
        <v>2975052000</v>
      </c>
      <c r="S45" s="16"/>
    </row>
    <row r="46" spans="1:20" ht="21.75" customHeight="1">
      <c r="A46" s="6" t="s">
        <v>110</v>
      </c>
      <c r="C46" s="28">
        <v>0</v>
      </c>
      <c r="D46" s="27"/>
      <c r="E46" s="28">
        <v>0</v>
      </c>
      <c r="F46" s="27"/>
      <c r="G46" s="28">
        <v>0</v>
      </c>
      <c r="H46" s="27"/>
      <c r="I46" s="28">
        <v>0</v>
      </c>
      <c r="J46" s="27"/>
      <c r="K46" s="28">
        <v>968421</v>
      </c>
      <c r="L46" s="27"/>
      <c r="M46" s="28">
        <f>VLOOKUP(A46,[2]Sheet1!$A:$F,6,0)</f>
        <v>9038588240</v>
      </c>
      <c r="N46" s="27"/>
      <c r="O46" s="28">
        <v>8189265225</v>
      </c>
      <c r="P46" s="27"/>
      <c r="Q46" s="28">
        <v>849323015</v>
      </c>
      <c r="S46" s="16"/>
    </row>
    <row r="47" spans="1:20" ht="21.75" customHeight="1">
      <c r="A47" s="6" t="s">
        <v>55</v>
      </c>
      <c r="C47" s="28">
        <v>0</v>
      </c>
      <c r="D47" s="27"/>
      <c r="E47" s="28">
        <v>0</v>
      </c>
      <c r="F47" s="27"/>
      <c r="G47" s="28">
        <v>0</v>
      </c>
      <c r="H47" s="27"/>
      <c r="I47" s="28">
        <v>0</v>
      </c>
      <c r="J47" s="27"/>
      <c r="K47" s="28">
        <v>500000</v>
      </c>
      <c r="L47" s="27"/>
      <c r="M47" s="28">
        <f>VLOOKUP(A47,[2]Sheet1!$A:$F,6,0)</f>
        <v>5048296420</v>
      </c>
      <c r="N47" s="27"/>
      <c r="O47" s="28">
        <v>4823574594</v>
      </c>
      <c r="P47" s="27"/>
      <c r="Q47" s="28">
        <v>224721826</v>
      </c>
      <c r="S47" s="16"/>
    </row>
    <row r="48" spans="1:20" ht="21.75" customHeight="1">
      <c r="A48" s="6" t="s">
        <v>48</v>
      </c>
      <c r="C48" s="28">
        <v>2800000</v>
      </c>
      <c r="D48" s="27"/>
      <c r="E48" s="28">
        <v>3881379342</v>
      </c>
      <c r="F48" s="27"/>
      <c r="G48" s="28">
        <v>4392682776</v>
      </c>
      <c r="H48" s="27"/>
      <c r="I48" s="28">
        <f>VLOOKUP(A48,[1]Sheet!$A$2:$B$17,2,0)</f>
        <v>-511303434</v>
      </c>
      <c r="J48" s="27"/>
      <c r="K48" s="28">
        <v>15200000</v>
      </c>
      <c r="L48" s="27"/>
      <c r="M48" s="28">
        <f>VLOOKUP(A48,[2]Sheet1!$A:$F,6,0)</f>
        <v>23540712862</v>
      </c>
      <c r="N48" s="27"/>
      <c r="O48" s="28">
        <v>23816240511</v>
      </c>
      <c r="P48" s="27"/>
      <c r="Q48" s="28">
        <v>-275527649</v>
      </c>
      <c r="S48" s="16"/>
    </row>
    <row r="49" spans="1:19" ht="21.75" customHeight="1">
      <c r="A49" s="6" t="s">
        <v>100</v>
      </c>
      <c r="C49" s="28">
        <v>0</v>
      </c>
      <c r="D49" s="27"/>
      <c r="E49" s="28">
        <v>0</v>
      </c>
      <c r="F49" s="27"/>
      <c r="G49" s="28">
        <v>0</v>
      </c>
      <c r="H49" s="27"/>
      <c r="I49" s="28">
        <v>0</v>
      </c>
      <c r="J49" s="27"/>
      <c r="K49" s="28">
        <v>1361270</v>
      </c>
      <c r="L49" s="27"/>
      <c r="M49" s="28">
        <f>VLOOKUP(A49,[2]Sheet1!$A:$F,6,0)</f>
        <v>5048051112</v>
      </c>
      <c r="N49" s="27"/>
      <c r="O49" s="28">
        <v>4972998851</v>
      </c>
      <c r="P49" s="27"/>
      <c r="Q49" s="28">
        <v>75052261</v>
      </c>
      <c r="S49" s="16"/>
    </row>
    <row r="50" spans="1:19" ht="21.75" customHeight="1">
      <c r="A50" s="6" t="s">
        <v>50</v>
      </c>
      <c r="C50" s="28">
        <v>262148</v>
      </c>
      <c r="D50" s="27"/>
      <c r="E50" s="28">
        <v>13219785872</v>
      </c>
      <c r="F50" s="27"/>
      <c r="G50" s="28">
        <v>15186830345</v>
      </c>
      <c r="H50" s="27"/>
      <c r="I50" s="28">
        <f>VLOOKUP(A50,[1]Sheet!$A$2:$B$17,2,0)</f>
        <v>-1967044473</v>
      </c>
      <c r="J50" s="27"/>
      <c r="K50" s="28">
        <v>1962148</v>
      </c>
      <c r="L50" s="27"/>
      <c r="M50" s="28">
        <f>VLOOKUP(A50,[2]Sheet1!$A:$F,6,0)</f>
        <v>100166766248</v>
      </c>
      <c r="N50" s="27"/>
      <c r="O50" s="28">
        <v>113657028313</v>
      </c>
      <c r="P50" s="27"/>
      <c r="Q50" s="28">
        <v>-13490262065</v>
      </c>
      <c r="S50" s="16"/>
    </row>
    <row r="51" spans="1:19" ht="21.75" customHeight="1">
      <c r="A51" s="6" t="s">
        <v>115</v>
      </c>
      <c r="C51" s="28">
        <v>0</v>
      </c>
      <c r="D51" s="27"/>
      <c r="E51" s="28">
        <v>0</v>
      </c>
      <c r="F51" s="27"/>
      <c r="G51" s="28">
        <v>0</v>
      </c>
      <c r="H51" s="27"/>
      <c r="I51" s="28">
        <v>0</v>
      </c>
      <c r="J51" s="27"/>
      <c r="K51" s="28">
        <v>800000</v>
      </c>
      <c r="L51" s="27"/>
      <c r="M51" s="28">
        <f>VLOOKUP(A51,[2]Sheet1!$A:$F,6,0)</f>
        <v>12212916212</v>
      </c>
      <c r="N51" s="27"/>
      <c r="O51" s="28">
        <v>10532989412</v>
      </c>
      <c r="P51" s="27"/>
      <c r="Q51" s="28">
        <v>1679926800</v>
      </c>
      <c r="S51" s="16"/>
    </row>
    <row r="52" spans="1:19" ht="21.75" customHeight="1">
      <c r="A52" s="6" t="s">
        <v>52</v>
      </c>
      <c r="C52" s="28">
        <v>0</v>
      </c>
      <c r="D52" s="27"/>
      <c r="E52" s="28">
        <v>0</v>
      </c>
      <c r="F52" s="27"/>
      <c r="G52" s="28">
        <v>0</v>
      </c>
      <c r="H52" s="27"/>
      <c r="I52" s="28">
        <v>0</v>
      </c>
      <c r="J52" s="27"/>
      <c r="K52" s="28">
        <v>100000</v>
      </c>
      <c r="L52" s="27"/>
      <c r="M52" s="28">
        <f>VLOOKUP(A52,[2]Sheet1!$A:$F,6,0)</f>
        <v>1304292022</v>
      </c>
      <c r="N52" s="27"/>
      <c r="O52" s="28">
        <v>1574772024</v>
      </c>
      <c r="P52" s="27"/>
      <c r="Q52" s="28">
        <v>-270480002</v>
      </c>
      <c r="S52" s="16"/>
    </row>
    <row r="53" spans="1:19" ht="21.75" customHeight="1">
      <c r="A53" s="6" t="s">
        <v>53</v>
      </c>
      <c r="C53" s="28">
        <v>0</v>
      </c>
      <c r="D53" s="27"/>
      <c r="E53" s="28">
        <v>0</v>
      </c>
      <c r="F53" s="27"/>
      <c r="G53" s="28">
        <v>0</v>
      </c>
      <c r="H53" s="27"/>
      <c r="I53" s="28">
        <v>0</v>
      </c>
      <c r="J53" s="27"/>
      <c r="K53" s="28">
        <v>159798</v>
      </c>
      <c r="L53" s="27"/>
      <c r="M53" s="28">
        <f>VLOOKUP(A53,[2]Sheet1!$A:$F,6,0)</f>
        <v>895400268</v>
      </c>
      <c r="N53" s="27"/>
      <c r="O53" s="28">
        <v>843693097</v>
      </c>
      <c r="P53" s="27"/>
      <c r="Q53" s="28">
        <v>51707171</v>
      </c>
      <c r="S53" s="16"/>
    </row>
    <row r="54" spans="1:19" ht="21.75" customHeight="1">
      <c r="A54" s="6" t="s">
        <v>54</v>
      </c>
      <c r="C54" s="28">
        <v>157804</v>
      </c>
      <c r="D54" s="27"/>
      <c r="E54" s="28">
        <v>1443881626</v>
      </c>
      <c r="F54" s="27"/>
      <c r="G54" s="28">
        <v>1466032329</v>
      </c>
      <c r="H54" s="27"/>
      <c r="I54" s="28">
        <f>VLOOKUP(A54,[1]Sheet!$A$2:$B$17,2,0)</f>
        <v>-22150703</v>
      </c>
      <c r="J54" s="27"/>
      <c r="K54" s="28">
        <v>257804</v>
      </c>
      <c r="L54" s="27"/>
      <c r="M54" s="28">
        <f>VLOOKUP(A54,[2]Sheet1!$A:$F,6,0)</f>
        <v>2527827336</v>
      </c>
      <c r="N54" s="27"/>
      <c r="O54" s="28">
        <v>2393018498</v>
      </c>
      <c r="P54" s="27"/>
      <c r="Q54" s="28">
        <v>134808838</v>
      </c>
      <c r="S54" s="16"/>
    </row>
    <row r="55" spans="1:19" ht="19.5" thickBot="1">
      <c r="C55" s="42">
        <f>SUM(C8:C54)</f>
        <v>169790922</v>
      </c>
      <c r="D55" s="28"/>
      <c r="E55" s="42">
        <f>SUM(E8:E54)</f>
        <v>148698496704</v>
      </c>
      <c r="F55" s="28"/>
      <c r="G55" s="42">
        <f>SUM(G8:G54)</f>
        <v>206697347133</v>
      </c>
      <c r="H55" s="28"/>
      <c r="I55" s="42">
        <f>SUM(I8:I54)</f>
        <v>-57998850429</v>
      </c>
      <c r="J55" s="28"/>
      <c r="K55" s="42">
        <f>SUM(K8:K54)</f>
        <v>1598163033</v>
      </c>
      <c r="L55" s="28"/>
      <c r="M55" s="42">
        <f>SUM(M8:M54)</f>
        <v>2021093613520</v>
      </c>
      <c r="N55" s="28"/>
      <c r="O55" s="42">
        <f>SUM(O8:O54)</f>
        <v>2121903407457</v>
      </c>
      <c r="P55" s="28"/>
      <c r="Q55" s="42">
        <f>SUM(Q8:Q54)</f>
        <v>-100809793937</v>
      </c>
      <c r="S55" s="35"/>
    </row>
    <row r="56" spans="1:19" ht="13.5" thickTop="1">
      <c r="I56" s="35"/>
      <c r="S56" s="35"/>
    </row>
    <row r="57" spans="1:19">
      <c r="I57" s="16"/>
      <c r="Q57" s="23"/>
      <c r="S57" s="35"/>
    </row>
    <row r="58" spans="1:19">
      <c r="I58" s="35"/>
      <c r="Q58" s="23"/>
    </row>
    <row r="59" spans="1:19">
      <c r="E59" s="35"/>
      <c r="Q59" s="23"/>
    </row>
    <row r="60" spans="1:19">
      <c r="Q60" s="43"/>
    </row>
    <row r="62" spans="1:19">
      <c r="I62" s="35"/>
    </row>
  </sheetData>
  <sortState xmlns:xlrd2="http://schemas.microsoft.com/office/spreadsheetml/2017/richdata2" ref="A8:Q54">
    <sortCondition ref="A8:A54"/>
  </sortState>
  <mergeCells count="7">
    <mergeCell ref="A1:Q1"/>
    <mergeCell ref="A2:Q2"/>
    <mergeCell ref="A3:Q3"/>
    <mergeCell ref="A5:Q5"/>
    <mergeCell ref="A6:A7"/>
    <mergeCell ref="C6:I6"/>
    <mergeCell ref="K6:Q6"/>
  </mergeCells>
  <conditionalFormatting sqref="A8:A54">
    <cfRule type="duplicateValues" dxfId="2" priority="4"/>
    <cfRule type="duplicateValues" dxfId="1" priority="5"/>
    <cfRule type="duplicateValues" dxfId="0" priority="6"/>
  </conditionalFormatting>
  <pageMargins left="0.39" right="0.39" top="0.39" bottom="0.39" header="0" footer="0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8"/>
  <sheetViews>
    <sheetView rightToLeft="1" view="pageBreakPreview" topLeftCell="A22" zoomScaleNormal="100" zoomScaleSheetLayoutView="100" workbookViewId="0">
      <selection activeCell="D29" sqref="D29"/>
    </sheetView>
  </sheetViews>
  <sheetFormatPr defaultRowHeight="12.75"/>
  <cols>
    <col min="1" max="1" width="28.85546875" bestFit="1" customWidth="1"/>
    <col min="2" max="2" width="1.28515625" customWidth="1"/>
    <col min="3" max="3" width="5.42578125" bestFit="1" customWidth="1"/>
    <col min="4" max="4" width="1.140625" customWidth="1"/>
    <col min="5" max="5" width="15.7109375" customWidth="1"/>
    <col min="6" max="6" width="1.28515625" customWidth="1"/>
    <col min="7" max="7" width="12.140625" customWidth="1"/>
    <col min="8" max="8" width="1.28515625" customWidth="1"/>
    <col min="9" max="9" width="14.28515625" bestFit="1" customWidth="1"/>
    <col min="10" max="10" width="1.28515625" customWidth="1"/>
    <col min="11" max="11" width="16" bestFit="1" customWidth="1"/>
    <col min="12" max="12" width="0.28515625" customWidth="1"/>
  </cols>
  <sheetData>
    <row r="1" spans="1:11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21.75" customHeight="1">
      <c r="A2" s="63" t="s">
        <v>82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7.35" customHeight="1"/>
    <row r="5" spans="1:11" ht="24">
      <c r="A5" s="64" t="s">
        <v>163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14.45" customHeight="1">
      <c r="C6" s="59"/>
      <c r="D6" s="59"/>
      <c r="E6" s="59"/>
      <c r="F6" s="59"/>
      <c r="G6" s="59"/>
      <c r="H6" s="59"/>
      <c r="I6" s="59"/>
      <c r="K6" s="2" t="s">
        <v>96</v>
      </c>
    </row>
    <row r="7" spans="1:11" ht="21">
      <c r="A7" s="2" t="s">
        <v>164</v>
      </c>
      <c r="C7" s="7" t="s">
        <v>13</v>
      </c>
      <c r="D7" s="3"/>
      <c r="E7" s="7" t="s">
        <v>203</v>
      </c>
      <c r="F7" s="3"/>
      <c r="G7" s="7" t="s">
        <v>165</v>
      </c>
      <c r="H7" s="3"/>
      <c r="I7" s="7" t="s">
        <v>166</v>
      </c>
      <c r="K7" s="7" t="s">
        <v>166</v>
      </c>
    </row>
    <row r="8" spans="1:11" ht="21.75" customHeight="1">
      <c r="A8" s="5" t="s">
        <v>202</v>
      </c>
      <c r="C8" s="9">
        <v>0</v>
      </c>
      <c r="D8" s="8"/>
      <c r="E8" s="9">
        <v>0</v>
      </c>
      <c r="F8" s="8"/>
      <c r="G8" s="9">
        <v>0</v>
      </c>
      <c r="H8" s="8"/>
      <c r="I8" s="9">
        <v>0</v>
      </c>
      <c r="J8" s="8"/>
      <c r="K8" s="9">
        <v>-74644702</v>
      </c>
    </row>
    <row r="9" spans="1:11" ht="21.75" customHeight="1">
      <c r="A9" s="6" t="s">
        <v>105</v>
      </c>
      <c r="C9" s="11">
        <v>0</v>
      </c>
      <c r="D9" s="8"/>
      <c r="E9" s="11">
        <v>0</v>
      </c>
      <c r="F9" s="8"/>
      <c r="G9" s="11">
        <v>0</v>
      </c>
      <c r="H9" s="8"/>
      <c r="I9" s="11">
        <v>0</v>
      </c>
      <c r="J9" s="8"/>
      <c r="K9" s="11">
        <v>1100694816</v>
      </c>
    </row>
    <row r="10" spans="1:11" ht="21.75" customHeight="1">
      <c r="A10" s="6" t="s">
        <v>192</v>
      </c>
      <c r="C10" s="11">
        <v>0</v>
      </c>
      <c r="D10" s="8"/>
      <c r="E10" s="11">
        <v>0</v>
      </c>
      <c r="F10" s="8"/>
      <c r="G10" s="11">
        <v>0</v>
      </c>
      <c r="H10" s="8"/>
      <c r="I10" s="11">
        <v>0</v>
      </c>
      <c r="J10" s="8"/>
      <c r="K10" s="11">
        <v>18084538513</v>
      </c>
    </row>
    <row r="11" spans="1:11" ht="21.75" customHeight="1">
      <c r="A11" s="6" t="s">
        <v>169</v>
      </c>
      <c r="C11" s="11">
        <v>0</v>
      </c>
      <c r="D11" s="8"/>
      <c r="E11" s="11">
        <v>0</v>
      </c>
      <c r="F11" s="8"/>
      <c r="G11" s="11">
        <v>0</v>
      </c>
      <c r="H11" s="8"/>
      <c r="I11" s="11">
        <v>0</v>
      </c>
      <c r="J11" s="8"/>
      <c r="K11" s="11">
        <v>-404194323</v>
      </c>
    </row>
    <row r="12" spans="1:11" ht="21.75" customHeight="1">
      <c r="A12" s="6" t="s">
        <v>122</v>
      </c>
      <c r="C12" s="11">
        <v>0</v>
      </c>
      <c r="D12" s="8"/>
      <c r="E12" s="11">
        <v>0</v>
      </c>
      <c r="F12" s="8"/>
      <c r="G12" s="11">
        <v>0</v>
      </c>
      <c r="H12" s="8"/>
      <c r="I12" s="11">
        <v>0</v>
      </c>
      <c r="J12" s="8"/>
      <c r="K12" s="11">
        <v>-434820619</v>
      </c>
    </row>
    <row r="13" spans="1:11" ht="21.75" customHeight="1">
      <c r="A13" s="6" t="s">
        <v>175</v>
      </c>
      <c r="C13" s="11">
        <v>0</v>
      </c>
      <c r="D13" s="8"/>
      <c r="E13" s="11">
        <v>0</v>
      </c>
      <c r="F13" s="8"/>
      <c r="G13" s="11">
        <v>0</v>
      </c>
      <c r="H13" s="8"/>
      <c r="I13" s="11">
        <v>0</v>
      </c>
      <c r="J13" s="8"/>
      <c r="K13" s="11">
        <v>51768353810</v>
      </c>
    </row>
    <row r="14" spans="1:11" ht="21.75" customHeight="1">
      <c r="A14" s="6" t="s">
        <v>176</v>
      </c>
      <c r="C14" s="11">
        <v>0</v>
      </c>
      <c r="D14" s="8"/>
      <c r="E14" s="11">
        <v>0</v>
      </c>
      <c r="F14" s="8"/>
      <c r="G14" s="11">
        <v>0</v>
      </c>
      <c r="H14" s="8"/>
      <c r="I14" s="11">
        <v>0</v>
      </c>
      <c r="J14" s="8"/>
      <c r="K14" s="11">
        <v>2845967378</v>
      </c>
    </row>
    <row r="15" spans="1:11" ht="21.75" customHeight="1">
      <c r="A15" s="6" t="s">
        <v>182</v>
      </c>
      <c r="C15" s="11">
        <v>0</v>
      </c>
      <c r="D15" s="8"/>
      <c r="E15" s="11">
        <v>0</v>
      </c>
      <c r="F15" s="8"/>
      <c r="G15" s="11">
        <v>0</v>
      </c>
      <c r="H15" s="8"/>
      <c r="I15" s="11">
        <v>0</v>
      </c>
      <c r="J15" s="8"/>
      <c r="K15" s="11">
        <v>10041497421</v>
      </c>
    </row>
    <row r="16" spans="1:11" ht="21.75" customHeight="1">
      <c r="A16" s="6" t="s">
        <v>185</v>
      </c>
      <c r="C16" s="11">
        <v>0</v>
      </c>
      <c r="D16" s="8"/>
      <c r="E16" s="11">
        <v>0</v>
      </c>
      <c r="F16" s="8"/>
      <c r="G16" s="11">
        <v>0</v>
      </c>
      <c r="H16" s="8"/>
      <c r="I16" s="11">
        <v>0</v>
      </c>
      <c r="J16" s="8"/>
      <c r="K16" s="11">
        <v>18072244036</v>
      </c>
    </row>
    <row r="17" spans="1:11" ht="21.75" customHeight="1">
      <c r="A17" s="6" t="s">
        <v>172</v>
      </c>
      <c r="C17" s="11">
        <v>0</v>
      </c>
      <c r="D17" s="8"/>
      <c r="E17" s="11">
        <v>0</v>
      </c>
      <c r="F17" s="8"/>
      <c r="G17" s="11">
        <v>0</v>
      </c>
      <c r="H17" s="8"/>
      <c r="I17" s="11">
        <v>0</v>
      </c>
      <c r="J17" s="8"/>
      <c r="K17" s="11">
        <v>8996148</v>
      </c>
    </row>
    <row r="18" spans="1:11" ht="21.75" customHeight="1">
      <c r="A18" s="6" t="s">
        <v>183</v>
      </c>
      <c r="C18" s="11">
        <v>0</v>
      </c>
      <c r="D18" s="8"/>
      <c r="E18" s="11">
        <v>0</v>
      </c>
      <c r="F18" s="8"/>
      <c r="G18" s="11">
        <v>0</v>
      </c>
      <c r="H18" s="8"/>
      <c r="I18" s="11">
        <v>0</v>
      </c>
      <c r="J18" s="8"/>
      <c r="K18" s="11">
        <v>569880595</v>
      </c>
    </row>
    <row r="19" spans="1:11" ht="21.75" customHeight="1">
      <c r="A19" s="6" t="s">
        <v>186</v>
      </c>
      <c r="C19" s="11">
        <v>0</v>
      </c>
      <c r="D19" s="8"/>
      <c r="E19" s="11">
        <v>0</v>
      </c>
      <c r="F19" s="8"/>
      <c r="G19" s="11">
        <v>0</v>
      </c>
      <c r="H19" s="8"/>
      <c r="I19" s="11">
        <v>0</v>
      </c>
      <c r="J19" s="8"/>
      <c r="K19" s="11">
        <v>16340590247</v>
      </c>
    </row>
    <row r="20" spans="1:11" ht="21.75" customHeight="1">
      <c r="A20" s="6" t="s">
        <v>177</v>
      </c>
      <c r="C20" s="11">
        <v>0</v>
      </c>
      <c r="D20" s="8"/>
      <c r="E20" s="11">
        <v>0</v>
      </c>
      <c r="F20" s="8"/>
      <c r="G20" s="11">
        <v>0</v>
      </c>
      <c r="H20" s="8"/>
      <c r="I20" s="11">
        <v>0</v>
      </c>
      <c r="J20" s="8"/>
      <c r="K20" s="11">
        <v>638684427</v>
      </c>
    </row>
    <row r="21" spans="1:11" ht="21.75" customHeight="1">
      <c r="A21" s="6" t="s">
        <v>178</v>
      </c>
      <c r="C21" s="11">
        <v>0</v>
      </c>
      <c r="D21" s="8"/>
      <c r="E21" s="11">
        <v>0</v>
      </c>
      <c r="F21" s="8"/>
      <c r="G21" s="11">
        <v>0</v>
      </c>
      <c r="H21" s="8"/>
      <c r="I21" s="11">
        <v>0</v>
      </c>
      <c r="J21" s="8"/>
      <c r="K21" s="11">
        <v>65180344</v>
      </c>
    </row>
    <row r="22" spans="1:11" ht="21.75" customHeight="1">
      <c r="A22" s="6" t="s">
        <v>187</v>
      </c>
      <c r="C22" s="11">
        <v>0</v>
      </c>
      <c r="D22" s="8"/>
      <c r="E22" s="11">
        <v>0</v>
      </c>
      <c r="F22" s="8"/>
      <c r="G22" s="11">
        <v>0</v>
      </c>
      <c r="H22" s="8"/>
      <c r="I22" s="11">
        <v>0</v>
      </c>
      <c r="J22" s="8"/>
      <c r="K22" s="11">
        <v>2432450151</v>
      </c>
    </row>
    <row r="23" spans="1:11" ht="21.75" customHeight="1">
      <c r="A23" s="6" t="s">
        <v>193</v>
      </c>
      <c r="C23" s="11">
        <v>0</v>
      </c>
      <c r="D23" s="8"/>
      <c r="E23" s="11">
        <v>0</v>
      </c>
      <c r="F23" s="8"/>
      <c r="G23" s="11">
        <v>0</v>
      </c>
      <c r="H23" s="8"/>
      <c r="I23" s="11">
        <v>0</v>
      </c>
      <c r="J23" s="8"/>
      <c r="K23" s="11">
        <v>4653581121</v>
      </c>
    </row>
    <row r="24" spans="1:11" ht="21.75" customHeight="1">
      <c r="A24" s="6" t="s">
        <v>170</v>
      </c>
      <c r="C24" s="11">
        <v>0</v>
      </c>
      <c r="D24" s="8"/>
      <c r="E24" s="11">
        <v>0</v>
      </c>
      <c r="F24" s="8"/>
      <c r="G24" s="11">
        <v>0</v>
      </c>
      <c r="H24" s="8"/>
      <c r="I24" s="11">
        <v>0</v>
      </c>
      <c r="J24" s="8"/>
      <c r="K24" s="11">
        <v>8367372544</v>
      </c>
    </row>
    <row r="25" spans="1:11" ht="21.75" customHeight="1">
      <c r="A25" s="6" t="s">
        <v>194</v>
      </c>
      <c r="C25" s="11">
        <v>0</v>
      </c>
      <c r="D25" s="8"/>
      <c r="E25" s="11">
        <v>0</v>
      </c>
      <c r="F25" s="8"/>
      <c r="G25" s="11">
        <v>0</v>
      </c>
      <c r="H25" s="8"/>
      <c r="I25" s="11">
        <v>0</v>
      </c>
      <c r="J25" s="8"/>
      <c r="K25" s="11">
        <v>391285672</v>
      </c>
    </row>
    <row r="26" spans="1:11" ht="21.75" customHeight="1">
      <c r="A26" s="6" t="s">
        <v>171</v>
      </c>
      <c r="C26" s="11">
        <v>0</v>
      </c>
      <c r="D26" s="8"/>
      <c r="E26" s="11">
        <v>0</v>
      </c>
      <c r="F26" s="8"/>
      <c r="G26" s="11">
        <v>0</v>
      </c>
      <c r="H26" s="8"/>
      <c r="I26" s="11">
        <v>0</v>
      </c>
      <c r="J26" s="8"/>
      <c r="K26" s="11">
        <v>12941727333</v>
      </c>
    </row>
    <row r="27" spans="1:11" ht="21.75" customHeight="1">
      <c r="A27" s="6" t="s">
        <v>179</v>
      </c>
      <c r="C27" s="11">
        <v>0</v>
      </c>
      <c r="D27" s="8"/>
      <c r="E27" s="11">
        <v>0</v>
      </c>
      <c r="F27" s="8"/>
      <c r="G27" s="11">
        <v>0</v>
      </c>
      <c r="H27" s="8"/>
      <c r="I27" s="11">
        <v>0</v>
      </c>
      <c r="J27" s="8"/>
      <c r="K27" s="11">
        <v>8694525681</v>
      </c>
    </row>
    <row r="28" spans="1:11" ht="21.75" customHeight="1">
      <c r="A28" s="6" t="s">
        <v>180</v>
      </c>
      <c r="C28" s="11">
        <v>0</v>
      </c>
      <c r="D28" s="8"/>
      <c r="E28" s="11">
        <v>0</v>
      </c>
      <c r="F28" s="8"/>
      <c r="G28" s="11">
        <v>0</v>
      </c>
      <c r="H28" s="8"/>
      <c r="I28" s="11">
        <v>0</v>
      </c>
      <c r="J28" s="8"/>
      <c r="K28" s="11">
        <v>5648574079</v>
      </c>
    </row>
    <row r="29" spans="1:11" ht="21.75" customHeight="1">
      <c r="A29" s="6" t="s">
        <v>188</v>
      </c>
      <c r="C29" s="11">
        <v>0</v>
      </c>
      <c r="D29" s="8"/>
      <c r="E29" s="11">
        <v>0</v>
      </c>
      <c r="F29" s="8"/>
      <c r="G29" s="11">
        <v>0</v>
      </c>
      <c r="H29" s="8"/>
      <c r="I29" s="11">
        <v>0</v>
      </c>
      <c r="J29" s="8"/>
      <c r="K29" s="11">
        <v>23675174711</v>
      </c>
    </row>
    <row r="30" spans="1:11" ht="21.75" customHeight="1">
      <c r="A30" s="6" t="s">
        <v>189</v>
      </c>
      <c r="C30" s="11">
        <v>0</v>
      </c>
      <c r="D30" s="8"/>
      <c r="E30" s="11">
        <v>0</v>
      </c>
      <c r="F30" s="8"/>
      <c r="G30" s="11">
        <v>0</v>
      </c>
      <c r="H30" s="8"/>
      <c r="I30" s="11">
        <v>0</v>
      </c>
      <c r="J30" s="8"/>
      <c r="K30" s="11">
        <v>3569790982</v>
      </c>
    </row>
    <row r="31" spans="1:11" ht="21.75" customHeight="1">
      <c r="A31" s="6" t="s">
        <v>184</v>
      </c>
      <c r="C31" s="11">
        <v>0</v>
      </c>
      <c r="D31" s="8"/>
      <c r="E31" s="11">
        <v>0</v>
      </c>
      <c r="F31" s="8"/>
      <c r="G31" s="11">
        <v>0</v>
      </c>
      <c r="H31" s="8"/>
      <c r="I31" s="11">
        <v>0</v>
      </c>
      <c r="J31" s="8"/>
      <c r="K31" s="11">
        <v>2722447714</v>
      </c>
    </row>
    <row r="32" spans="1:11" ht="21.75" customHeight="1">
      <c r="A32" s="6" t="s">
        <v>181</v>
      </c>
      <c r="C32" s="11">
        <v>0</v>
      </c>
      <c r="D32" s="8"/>
      <c r="E32" s="11">
        <v>0</v>
      </c>
      <c r="F32" s="8"/>
      <c r="G32" s="11">
        <v>0</v>
      </c>
      <c r="H32" s="8"/>
      <c r="I32" s="11">
        <v>0</v>
      </c>
      <c r="J32" s="8"/>
      <c r="K32" s="11">
        <v>1879149631</v>
      </c>
    </row>
    <row r="33" spans="1:11" ht="21.75" customHeight="1">
      <c r="A33" s="6" t="s">
        <v>190</v>
      </c>
      <c r="C33" s="11">
        <v>0</v>
      </c>
      <c r="D33" s="8"/>
      <c r="E33" s="11">
        <v>0</v>
      </c>
      <c r="F33" s="8"/>
      <c r="G33" s="11">
        <v>0</v>
      </c>
      <c r="H33" s="8"/>
      <c r="I33" s="11">
        <v>0</v>
      </c>
      <c r="J33" s="8"/>
      <c r="K33" s="11">
        <v>8187717453</v>
      </c>
    </row>
    <row r="34" spans="1:11" ht="21.75" customHeight="1">
      <c r="A34" s="6" t="s">
        <v>191</v>
      </c>
      <c r="C34" s="11">
        <v>0</v>
      </c>
      <c r="D34" s="8"/>
      <c r="E34" s="11">
        <v>0</v>
      </c>
      <c r="F34" s="8"/>
      <c r="G34" s="11">
        <v>0</v>
      </c>
      <c r="H34" s="8"/>
      <c r="I34" s="11">
        <v>0</v>
      </c>
      <c r="J34" s="8"/>
      <c r="K34" s="11">
        <v>2299163039</v>
      </c>
    </row>
    <row r="35" spans="1:11" ht="21.75" customHeight="1">
      <c r="A35" s="6" t="s">
        <v>173</v>
      </c>
      <c r="C35" s="11">
        <v>0</v>
      </c>
      <c r="D35" s="8"/>
      <c r="E35" s="11">
        <v>0</v>
      </c>
      <c r="F35" s="8"/>
      <c r="G35" s="11">
        <v>0</v>
      </c>
      <c r="H35" s="8"/>
      <c r="I35" s="11">
        <v>0</v>
      </c>
      <c r="J35" s="8"/>
      <c r="K35" s="11">
        <v>32287450</v>
      </c>
    </row>
    <row r="36" spans="1:11" ht="21.75" customHeight="1">
      <c r="A36" s="6" t="s">
        <v>174</v>
      </c>
      <c r="C36" s="11">
        <v>0</v>
      </c>
      <c r="D36" s="8"/>
      <c r="E36" s="11">
        <v>0</v>
      </c>
      <c r="F36" s="8"/>
      <c r="G36" s="11">
        <v>0</v>
      </c>
      <c r="H36" s="8"/>
      <c r="I36" s="11">
        <v>0</v>
      </c>
      <c r="J36" s="8"/>
      <c r="K36" s="11">
        <v>-28932474</v>
      </c>
    </row>
    <row r="37" spans="1:11" ht="26.25" customHeight="1" thickBot="1">
      <c r="A37" s="69"/>
      <c r="B37" s="69"/>
      <c r="C37" s="14">
        <f>SUM(C8:C36)</f>
        <v>0</v>
      </c>
      <c r="D37" s="8"/>
      <c r="E37" s="14">
        <f>SUM(E8:E36)</f>
        <v>0</v>
      </c>
      <c r="F37" s="8"/>
      <c r="G37" s="14">
        <f>SUM(G8:G36)</f>
        <v>0</v>
      </c>
      <c r="H37" s="8"/>
      <c r="I37" s="14">
        <f>SUM(I8:I36)</f>
        <v>0</v>
      </c>
      <c r="J37" s="8"/>
      <c r="K37" s="14">
        <f>SUM(K8:K36)</f>
        <v>204089283178</v>
      </c>
    </row>
    <row r="38" spans="1:11" ht="13.5" thickTop="1"/>
  </sheetData>
  <mergeCells count="6">
    <mergeCell ref="A37:B37"/>
    <mergeCell ref="A1:K1"/>
    <mergeCell ref="A2:K2"/>
    <mergeCell ref="A3:K3"/>
    <mergeCell ref="A5:K5"/>
    <mergeCell ref="C6:I6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49"/>
  <sheetViews>
    <sheetView rightToLeft="1" tabSelected="1" view="pageBreakPreview" zoomScaleNormal="100" zoomScaleSheetLayoutView="100" workbookViewId="0">
      <selection activeCell="I50" sqref="I50"/>
    </sheetView>
  </sheetViews>
  <sheetFormatPr defaultRowHeight="12.75"/>
  <cols>
    <col min="1" max="1" width="29.85546875" bestFit="1" customWidth="1"/>
    <col min="2" max="2" width="1.28515625" customWidth="1"/>
    <col min="3" max="3" width="14.5703125" customWidth="1"/>
    <col min="4" max="4" width="1.28515625" customWidth="1"/>
    <col min="5" max="5" width="18.42578125" bestFit="1" customWidth="1"/>
    <col min="6" max="6" width="1.28515625" customWidth="1"/>
    <col min="7" max="7" width="18.140625" bestFit="1" customWidth="1"/>
    <col min="8" max="8" width="1.28515625" customWidth="1"/>
    <col min="9" max="9" width="26.42578125" bestFit="1" customWidth="1"/>
    <col min="10" max="10" width="1.28515625" customWidth="1"/>
    <col min="11" max="11" width="14.5703125" customWidth="1"/>
    <col min="12" max="12" width="1.28515625" customWidth="1"/>
    <col min="13" max="13" width="18.42578125" customWidth="1"/>
    <col min="14" max="14" width="1.28515625" customWidth="1"/>
    <col min="15" max="15" width="18.85546875" customWidth="1"/>
    <col min="16" max="16" width="1.28515625" customWidth="1"/>
    <col min="17" max="17" width="17.28515625" customWidth="1"/>
    <col min="18" max="18" width="0.28515625" customWidth="1"/>
    <col min="19" max="20" width="16.7109375" customWidth="1"/>
    <col min="21" max="21" width="17" bestFit="1" customWidth="1"/>
  </cols>
  <sheetData>
    <row r="1" spans="1:21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21" ht="21.75" customHeight="1">
      <c r="A2" s="63" t="s">
        <v>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1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1" ht="14.45" customHeight="1"/>
    <row r="5" spans="1:21" ht="24">
      <c r="A5" s="64" t="s">
        <v>167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21" ht="21">
      <c r="A6" s="69" t="s">
        <v>85</v>
      </c>
      <c r="C6" s="72" t="s">
        <v>95</v>
      </c>
      <c r="D6" s="72"/>
      <c r="E6" s="72"/>
      <c r="F6" s="72"/>
      <c r="G6" s="72"/>
      <c r="H6" s="72"/>
      <c r="I6" s="72"/>
      <c r="K6" s="72" t="s">
        <v>96</v>
      </c>
      <c r="L6" s="72"/>
      <c r="M6" s="72"/>
      <c r="N6" s="72"/>
      <c r="O6" s="72"/>
      <c r="P6" s="72"/>
      <c r="Q6" s="72"/>
    </row>
    <row r="7" spans="1:21" ht="41.25" customHeight="1">
      <c r="A7" s="72"/>
      <c r="C7" s="7" t="s">
        <v>13</v>
      </c>
      <c r="D7" s="3"/>
      <c r="E7" s="7" t="s">
        <v>15</v>
      </c>
      <c r="F7" s="3"/>
      <c r="G7" s="7" t="s">
        <v>161</v>
      </c>
      <c r="H7" s="3"/>
      <c r="I7" s="7" t="s">
        <v>168</v>
      </c>
      <c r="K7" s="7" t="s">
        <v>13</v>
      </c>
      <c r="L7" s="3"/>
      <c r="M7" s="7" t="s">
        <v>15</v>
      </c>
      <c r="N7" s="3"/>
      <c r="O7" s="7" t="s">
        <v>161</v>
      </c>
      <c r="P7" s="3"/>
      <c r="Q7" s="19" t="s">
        <v>168</v>
      </c>
    </row>
    <row r="8" spans="1:21" ht="21.75" customHeight="1">
      <c r="A8" s="5" t="s">
        <v>35</v>
      </c>
      <c r="C8" s="26">
        <v>1235120</v>
      </c>
      <c r="D8" s="27"/>
      <c r="E8" s="26">
        <v>8839951459.2000008</v>
      </c>
      <c r="F8" s="27"/>
      <c r="G8" s="28">
        <f>E8-I8</f>
        <v>9052943935.2000008</v>
      </c>
      <c r="H8" s="27"/>
      <c r="I8" s="26">
        <v>-212992476</v>
      </c>
      <c r="J8" s="27"/>
      <c r="K8" s="26">
        <v>1235120</v>
      </c>
      <c r="L8" s="27"/>
      <c r="M8" s="26">
        <v>8839951459.2000008</v>
      </c>
      <c r="N8" s="27"/>
      <c r="O8" s="28">
        <f>M8-Q8</f>
        <v>8735827846.2000008</v>
      </c>
      <c r="P8" s="27"/>
      <c r="Q8" s="26">
        <v>104123613</v>
      </c>
      <c r="S8" s="16"/>
      <c r="T8" s="16"/>
      <c r="U8" s="16"/>
    </row>
    <row r="9" spans="1:21" ht="21.75" customHeight="1">
      <c r="A9" s="6" t="s">
        <v>21</v>
      </c>
      <c r="C9" s="28">
        <v>537373527</v>
      </c>
      <c r="D9" s="27"/>
      <c r="E9" s="28">
        <v>204055291024.48199</v>
      </c>
      <c r="F9" s="27"/>
      <c r="G9" s="28">
        <f t="shared" ref="G9:G47" si="0">E9-I9</f>
        <v>245175040537.48199</v>
      </c>
      <c r="H9" s="27"/>
      <c r="I9" s="28">
        <v>-41119749513</v>
      </c>
      <c r="J9" s="27"/>
      <c r="K9" s="28">
        <v>537373527</v>
      </c>
      <c r="L9" s="27"/>
      <c r="M9" s="28">
        <v>204055291024.48199</v>
      </c>
      <c r="N9" s="27"/>
      <c r="O9" s="28">
        <f t="shared" ref="O9:O47" si="1">M9-Q9</f>
        <v>349306074697.48199</v>
      </c>
      <c r="P9" s="27"/>
      <c r="Q9" s="28">
        <v>-145250783673</v>
      </c>
      <c r="S9" s="16"/>
      <c r="T9" s="16"/>
      <c r="U9" s="16"/>
    </row>
    <row r="10" spans="1:21" ht="21.75" customHeight="1">
      <c r="A10" s="6" t="s">
        <v>20</v>
      </c>
      <c r="C10" s="28">
        <v>1626935</v>
      </c>
      <c r="D10" s="27"/>
      <c r="E10" s="28">
        <v>3549874147.1662502</v>
      </c>
      <c r="F10" s="27"/>
      <c r="G10" s="28">
        <f t="shared" si="0"/>
        <v>4091809915.1662502</v>
      </c>
      <c r="H10" s="27"/>
      <c r="I10" s="28">
        <v>-541935768</v>
      </c>
      <c r="J10" s="27"/>
      <c r="K10" s="28">
        <v>1626935</v>
      </c>
      <c r="L10" s="27"/>
      <c r="M10" s="28">
        <v>3549874147.1662502</v>
      </c>
      <c r="N10" s="27"/>
      <c r="O10" s="28">
        <f t="shared" si="1"/>
        <v>5065241836.1662502</v>
      </c>
      <c r="P10" s="27"/>
      <c r="Q10" s="28">
        <v>-1515367689</v>
      </c>
      <c r="S10" s="16"/>
      <c r="T10" s="16"/>
      <c r="U10" s="16"/>
    </row>
    <row r="11" spans="1:21" ht="21.75" customHeight="1">
      <c r="A11" s="6" t="s">
        <v>51</v>
      </c>
      <c r="C11" s="28">
        <v>12280743</v>
      </c>
      <c r="D11" s="27"/>
      <c r="E11" s="28">
        <v>30287235668.871201</v>
      </c>
      <c r="F11" s="27"/>
      <c r="G11" s="28">
        <f t="shared" si="0"/>
        <v>32216047936.871201</v>
      </c>
      <c r="H11" s="27"/>
      <c r="I11" s="28">
        <v>-1928812268</v>
      </c>
      <c r="J11" s="27"/>
      <c r="K11" s="28">
        <v>12280743</v>
      </c>
      <c r="L11" s="27"/>
      <c r="M11" s="28">
        <v>30287235668.871201</v>
      </c>
      <c r="N11" s="27"/>
      <c r="O11" s="28">
        <f t="shared" si="1"/>
        <v>36558444337.871201</v>
      </c>
      <c r="P11" s="27"/>
      <c r="Q11" s="28">
        <v>-6271208669</v>
      </c>
      <c r="S11" s="16"/>
      <c r="T11" s="16"/>
      <c r="U11" s="16"/>
    </row>
    <row r="12" spans="1:21" ht="21.75" customHeight="1">
      <c r="A12" s="6" t="s">
        <v>32</v>
      </c>
      <c r="C12" s="28">
        <v>1787812</v>
      </c>
      <c r="D12" s="27"/>
      <c r="E12" s="28">
        <v>49618712559.311996</v>
      </c>
      <c r="F12" s="27"/>
      <c r="G12" s="28">
        <f t="shared" si="0"/>
        <v>60637728824.311996</v>
      </c>
      <c r="H12" s="27"/>
      <c r="I12" s="28">
        <v>-11019016265</v>
      </c>
      <c r="J12" s="27"/>
      <c r="K12" s="28">
        <v>1787812</v>
      </c>
      <c r="L12" s="27"/>
      <c r="M12" s="28">
        <v>49618712559.311996</v>
      </c>
      <c r="N12" s="27"/>
      <c r="O12" s="28">
        <f t="shared" si="1"/>
        <v>62752032260.311996</v>
      </c>
      <c r="P12" s="27"/>
      <c r="Q12" s="28">
        <v>-13133319701</v>
      </c>
      <c r="S12" s="16"/>
      <c r="T12" s="16"/>
      <c r="U12" s="16"/>
    </row>
    <row r="13" spans="1:21" ht="21.75" customHeight="1">
      <c r="A13" s="6" t="s">
        <v>41</v>
      </c>
      <c r="C13" s="28">
        <v>12704704</v>
      </c>
      <c r="D13" s="27"/>
      <c r="E13" s="28">
        <v>51349965371.5392</v>
      </c>
      <c r="F13" s="27"/>
      <c r="G13" s="28">
        <f t="shared" si="0"/>
        <v>61819498399.5392</v>
      </c>
      <c r="H13" s="27"/>
      <c r="I13" s="28">
        <v>-10469533028</v>
      </c>
      <c r="J13" s="27"/>
      <c r="K13" s="28">
        <v>12704704</v>
      </c>
      <c r="L13" s="27"/>
      <c r="M13" s="28">
        <v>51349965371.5392</v>
      </c>
      <c r="N13" s="27"/>
      <c r="O13" s="28">
        <f t="shared" si="1"/>
        <v>83587468036.5392</v>
      </c>
      <c r="P13" s="27"/>
      <c r="Q13" s="28">
        <v>-32237502665</v>
      </c>
      <c r="S13" s="16"/>
      <c r="T13" s="16"/>
      <c r="U13" s="16"/>
    </row>
    <row r="14" spans="1:21" ht="21.75" customHeight="1">
      <c r="A14" s="6" t="s">
        <v>54</v>
      </c>
      <c r="C14" s="28">
        <v>2078693</v>
      </c>
      <c r="D14" s="27"/>
      <c r="E14" s="28">
        <v>19712738369.241001</v>
      </c>
      <c r="F14" s="27"/>
      <c r="G14" s="28">
        <f t="shared" si="0"/>
        <v>22638188351.241001</v>
      </c>
      <c r="H14" s="27"/>
      <c r="I14" s="28">
        <v>-2925449982</v>
      </c>
      <c r="J14" s="27"/>
      <c r="K14" s="28">
        <v>2078693</v>
      </c>
      <c r="L14" s="27"/>
      <c r="M14" s="28">
        <v>19712738369.241001</v>
      </c>
      <c r="N14" s="27"/>
      <c r="O14" s="28">
        <f t="shared" si="1"/>
        <v>19540555220.241001</v>
      </c>
      <c r="P14" s="27"/>
      <c r="Q14" s="28">
        <v>172183149</v>
      </c>
      <c r="S14" s="16"/>
      <c r="T14" s="16"/>
      <c r="U14" s="16"/>
    </row>
    <row r="15" spans="1:21" ht="21.75" customHeight="1">
      <c r="A15" s="6" t="s">
        <v>30</v>
      </c>
      <c r="C15" s="28">
        <v>8795966</v>
      </c>
      <c r="D15" s="27"/>
      <c r="E15" s="28">
        <v>35569086849.3564</v>
      </c>
      <c r="F15" s="27"/>
      <c r="G15" s="28">
        <f t="shared" si="0"/>
        <v>46865856812.3564</v>
      </c>
      <c r="H15" s="27"/>
      <c r="I15" s="28">
        <v>-11296769963</v>
      </c>
      <c r="J15" s="27"/>
      <c r="K15" s="28">
        <v>8795966</v>
      </c>
      <c r="L15" s="27"/>
      <c r="M15" s="28">
        <v>35569086849.3564</v>
      </c>
      <c r="N15" s="27"/>
      <c r="O15" s="28">
        <f t="shared" si="1"/>
        <v>46865856812.3564</v>
      </c>
      <c r="P15" s="27"/>
      <c r="Q15" s="28">
        <v>-11296769963</v>
      </c>
      <c r="S15" s="16"/>
      <c r="T15" s="16"/>
      <c r="U15" s="16"/>
    </row>
    <row r="16" spans="1:21" ht="21.75" customHeight="1">
      <c r="A16" s="6" t="s">
        <v>55</v>
      </c>
      <c r="C16" s="28">
        <v>9823776</v>
      </c>
      <c r="D16" s="27"/>
      <c r="E16" s="28">
        <v>58006027724.832001</v>
      </c>
      <c r="F16" s="27"/>
      <c r="G16" s="28">
        <f t="shared" si="0"/>
        <v>82321685811.832001</v>
      </c>
      <c r="H16" s="27"/>
      <c r="I16" s="28">
        <v>-24315658087</v>
      </c>
      <c r="J16" s="27"/>
      <c r="K16" s="28">
        <v>9823776</v>
      </c>
      <c r="L16" s="27"/>
      <c r="M16" s="28">
        <v>58006027724.832001</v>
      </c>
      <c r="N16" s="27"/>
      <c r="O16" s="28">
        <f t="shared" si="1"/>
        <v>96277059968.832001</v>
      </c>
      <c r="P16" s="27"/>
      <c r="Q16" s="28">
        <v>-38271032244</v>
      </c>
      <c r="S16" s="16"/>
      <c r="T16" s="16"/>
      <c r="U16" s="16"/>
    </row>
    <row r="17" spans="1:21" ht="21.75" customHeight="1">
      <c r="A17" s="6" t="s">
        <v>52</v>
      </c>
      <c r="C17" s="28">
        <v>10165072</v>
      </c>
      <c r="D17" s="27"/>
      <c r="E17" s="28">
        <v>129742933309.34399</v>
      </c>
      <c r="F17" s="27"/>
      <c r="G17" s="28">
        <f t="shared" si="0"/>
        <v>140453798520.34399</v>
      </c>
      <c r="H17" s="27"/>
      <c r="I17" s="28">
        <v>-10710865211</v>
      </c>
      <c r="J17" s="27"/>
      <c r="K17" s="28">
        <v>10165072</v>
      </c>
      <c r="L17" s="27"/>
      <c r="M17" s="28">
        <v>129742933309.34399</v>
      </c>
      <c r="N17" s="27"/>
      <c r="O17" s="28">
        <f t="shared" si="1"/>
        <v>161673437143.34399</v>
      </c>
      <c r="P17" s="27"/>
      <c r="Q17" s="28">
        <v>-31930503834</v>
      </c>
      <c r="S17" s="16"/>
      <c r="T17" s="16"/>
      <c r="U17" s="16"/>
    </row>
    <row r="18" spans="1:21" ht="21.75" customHeight="1">
      <c r="A18" s="6" t="s">
        <v>23</v>
      </c>
      <c r="C18" s="28">
        <v>180934158</v>
      </c>
      <c r="D18" s="27"/>
      <c r="E18" s="28">
        <v>84533071887.153</v>
      </c>
      <c r="F18" s="27"/>
      <c r="G18" s="28">
        <f t="shared" si="0"/>
        <v>107559554049.153</v>
      </c>
      <c r="H18" s="27"/>
      <c r="I18" s="28">
        <v>-23026482162</v>
      </c>
      <c r="J18" s="27"/>
      <c r="K18" s="28">
        <v>180934158</v>
      </c>
      <c r="L18" s="27"/>
      <c r="M18" s="28">
        <v>84533071887.153</v>
      </c>
      <c r="N18" s="27"/>
      <c r="O18" s="28">
        <f t="shared" si="1"/>
        <v>126705006096.153</v>
      </c>
      <c r="P18" s="27"/>
      <c r="Q18" s="28">
        <v>-42171934209</v>
      </c>
      <c r="S18" s="16"/>
      <c r="T18" s="16"/>
      <c r="U18" s="16"/>
    </row>
    <row r="19" spans="1:21" ht="21.75" customHeight="1">
      <c r="A19" s="6" t="s">
        <v>50</v>
      </c>
      <c r="C19" s="28">
        <v>1057965</v>
      </c>
      <c r="D19" s="27"/>
      <c r="E19" s="28">
        <v>52667639021.160004</v>
      </c>
      <c r="F19" s="27"/>
      <c r="G19" s="28">
        <f t="shared" si="0"/>
        <v>56434300280.160004</v>
      </c>
      <c r="H19" s="27"/>
      <c r="I19" s="28">
        <v>-3766661259</v>
      </c>
      <c r="J19" s="27"/>
      <c r="K19" s="28">
        <v>1057965</v>
      </c>
      <c r="L19" s="27"/>
      <c r="M19" s="28">
        <v>52667639021.160004</v>
      </c>
      <c r="N19" s="27"/>
      <c r="O19" s="28">
        <f t="shared" si="1"/>
        <v>61079528583.160004</v>
      </c>
      <c r="P19" s="27"/>
      <c r="Q19" s="28">
        <v>-8411889562</v>
      </c>
      <c r="S19" s="16"/>
      <c r="T19" s="16"/>
      <c r="U19" s="16"/>
    </row>
    <row r="20" spans="1:21" ht="21.75" customHeight="1">
      <c r="A20" s="6" t="s">
        <v>27</v>
      </c>
      <c r="C20" s="28">
        <v>561647</v>
      </c>
      <c r="D20" s="27"/>
      <c r="E20" s="28">
        <v>149748620837.87701</v>
      </c>
      <c r="F20" s="27"/>
      <c r="G20" s="28">
        <f t="shared" si="0"/>
        <v>149821200513.87701</v>
      </c>
      <c r="H20" s="27"/>
      <c r="I20" s="28">
        <v>-72579676</v>
      </c>
      <c r="J20" s="27"/>
      <c r="K20" s="28">
        <v>561647</v>
      </c>
      <c r="L20" s="27"/>
      <c r="M20" s="28">
        <v>149748620837.87701</v>
      </c>
      <c r="N20" s="27"/>
      <c r="O20" s="28">
        <f t="shared" si="1"/>
        <v>144762955398.87701</v>
      </c>
      <c r="P20" s="27"/>
      <c r="Q20" s="28">
        <v>4985665439</v>
      </c>
      <c r="S20" s="16"/>
      <c r="T20" s="16"/>
      <c r="U20" s="16"/>
    </row>
    <row r="21" spans="1:21" ht="21.75" customHeight="1">
      <c r="A21" s="6" t="s">
        <v>44</v>
      </c>
      <c r="C21" s="28">
        <v>20673445</v>
      </c>
      <c r="D21" s="27"/>
      <c r="E21" s="28">
        <v>139126465275.233</v>
      </c>
      <c r="F21" s="27"/>
      <c r="G21" s="28">
        <f t="shared" si="0"/>
        <v>155985842002.233</v>
      </c>
      <c r="H21" s="27"/>
      <c r="I21" s="28">
        <v>-16859376727</v>
      </c>
      <c r="J21" s="27"/>
      <c r="K21" s="28">
        <v>20673445</v>
      </c>
      <c r="L21" s="27"/>
      <c r="M21" s="28">
        <v>139126465275.233</v>
      </c>
      <c r="N21" s="27"/>
      <c r="O21" s="28">
        <f t="shared" si="1"/>
        <v>148415263020.233</v>
      </c>
      <c r="P21" s="27"/>
      <c r="Q21" s="28">
        <v>-9288797745</v>
      </c>
      <c r="S21" s="16"/>
      <c r="T21" s="16"/>
      <c r="U21" s="16"/>
    </row>
    <row r="22" spans="1:21" ht="21.75" customHeight="1">
      <c r="A22" s="6" t="s">
        <v>38</v>
      </c>
      <c r="C22" s="28">
        <v>14450578</v>
      </c>
      <c r="D22" s="27"/>
      <c r="E22" s="28">
        <v>138905653578.90302</v>
      </c>
      <c r="F22" s="27"/>
      <c r="G22" s="28">
        <f t="shared" si="0"/>
        <v>170314162680.90302</v>
      </c>
      <c r="H22" s="27"/>
      <c r="I22" s="28">
        <v>-31408509102</v>
      </c>
      <c r="J22" s="27"/>
      <c r="K22" s="28">
        <v>14450578</v>
      </c>
      <c r="L22" s="27"/>
      <c r="M22" s="28">
        <v>138905653578.90302</v>
      </c>
      <c r="N22" s="27"/>
      <c r="O22" s="28">
        <f t="shared" si="1"/>
        <v>165939765537.90302</v>
      </c>
      <c r="P22" s="27"/>
      <c r="Q22" s="28">
        <v>-27034111959</v>
      </c>
      <c r="S22" s="16"/>
      <c r="T22" s="16"/>
      <c r="U22" s="16"/>
    </row>
    <row r="23" spans="1:21" ht="21.75" customHeight="1">
      <c r="A23" s="6" t="s">
        <v>45</v>
      </c>
      <c r="C23" s="28">
        <v>1000000</v>
      </c>
      <c r="D23" s="27"/>
      <c r="E23" s="28">
        <v>7872876000</v>
      </c>
      <c r="F23" s="27"/>
      <c r="G23" s="28">
        <f t="shared" si="0"/>
        <v>8340079500</v>
      </c>
      <c r="H23" s="27"/>
      <c r="I23" s="28">
        <v>-467203500</v>
      </c>
      <c r="J23" s="27"/>
      <c r="K23" s="28">
        <v>1000000</v>
      </c>
      <c r="L23" s="27"/>
      <c r="M23" s="28">
        <v>7872876000</v>
      </c>
      <c r="N23" s="27"/>
      <c r="O23" s="28">
        <f t="shared" si="1"/>
        <v>11670147000</v>
      </c>
      <c r="P23" s="27"/>
      <c r="Q23" s="28">
        <v>-3797271000</v>
      </c>
      <c r="S23" s="16"/>
      <c r="T23" s="16"/>
      <c r="U23" s="16"/>
    </row>
    <row r="24" spans="1:21" ht="21.75" customHeight="1">
      <c r="A24" s="6" t="s">
        <v>40</v>
      </c>
      <c r="C24" s="28">
        <v>3718545</v>
      </c>
      <c r="D24" s="27"/>
      <c r="E24" s="28">
        <v>24950832686.4375</v>
      </c>
      <c r="F24" s="27"/>
      <c r="G24" s="28">
        <f t="shared" si="0"/>
        <v>25874937600.4375</v>
      </c>
      <c r="H24" s="27"/>
      <c r="I24" s="28">
        <v>-924104914</v>
      </c>
      <c r="J24" s="27"/>
      <c r="K24" s="28">
        <v>3718545</v>
      </c>
      <c r="L24" s="27"/>
      <c r="M24" s="28">
        <v>24950832686.4375</v>
      </c>
      <c r="N24" s="27"/>
      <c r="O24" s="28">
        <f t="shared" si="1"/>
        <v>24370494789.4375</v>
      </c>
      <c r="P24" s="27"/>
      <c r="Q24" s="28">
        <v>580337897</v>
      </c>
      <c r="S24" s="16"/>
      <c r="T24" s="16"/>
      <c r="U24" s="16"/>
    </row>
    <row r="25" spans="1:21" ht="21.75" customHeight="1">
      <c r="A25" s="6" t="s">
        <v>24</v>
      </c>
      <c r="C25" s="28">
        <v>1300000</v>
      </c>
      <c r="D25" s="27"/>
      <c r="E25" s="28">
        <v>30820520250</v>
      </c>
      <c r="F25" s="27"/>
      <c r="G25" s="28">
        <f t="shared" si="0"/>
        <v>32242011750</v>
      </c>
      <c r="H25" s="27"/>
      <c r="I25" s="28">
        <v>-1421491500</v>
      </c>
      <c r="J25" s="27"/>
      <c r="K25" s="28">
        <v>1300000</v>
      </c>
      <c r="L25" s="27"/>
      <c r="M25" s="28">
        <v>30820520250</v>
      </c>
      <c r="N25" s="27"/>
      <c r="O25" s="28">
        <f t="shared" si="1"/>
        <v>24204123450</v>
      </c>
      <c r="P25" s="27"/>
      <c r="Q25" s="28">
        <v>6616396800</v>
      </c>
      <c r="S25" s="16"/>
      <c r="T25" s="16"/>
      <c r="U25" s="16"/>
    </row>
    <row r="26" spans="1:21" ht="21.75" customHeight="1">
      <c r="A26" s="6" t="s">
        <v>48</v>
      </c>
      <c r="C26" s="28">
        <v>22555535</v>
      </c>
      <c r="D26" s="27"/>
      <c r="E26" s="28">
        <v>30134266937.712002</v>
      </c>
      <c r="F26" s="27"/>
      <c r="G26" s="28">
        <f t="shared" si="0"/>
        <v>35686406658.712006</v>
      </c>
      <c r="H26" s="27"/>
      <c r="I26" s="28">
        <v>-5552139721</v>
      </c>
      <c r="J26" s="27"/>
      <c r="K26" s="28">
        <v>22555535</v>
      </c>
      <c r="L26" s="27"/>
      <c r="M26" s="28">
        <v>30134266937.712002</v>
      </c>
      <c r="N26" s="27"/>
      <c r="O26" s="28">
        <f t="shared" si="1"/>
        <v>35762020621.712006</v>
      </c>
      <c r="P26" s="27"/>
      <c r="Q26" s="28">
        <v>-5627753684</v>
      </c>
      <c r="S26" s="16"/>
      <c r="T26" s="16"/>
      <c r="U26" s="16"/>
    </row>
    <row r="27" spans="1:21" ht="21.75" customHeight="1">
      <c r="A27" s="6" t="s">
        <v>37</v>
      </c>
      <c r="C27" s="28">
        <v>13000000</v>
      </c>
      <c r="D27" s="27"/>
      <c r="E27" s="28">
        <v>31040205300</v>
      </c>
      <c r="F27" s="27"/>
      <c r="G27" s="28">
        <f t="shared" si="0"/>
        <v>31544188650</v>
      </c>
      <c r="H27" s="27"/>
      <c r="I27" s="28">
        <v>-503983350</v>
      </c>
      <c r="J27" s="27"/>
      <c r="K27" s="28">
        <v>13000000</v>
      </c>
      <c r="L27" s="27"/>
      <c r="M27" s="28">
        <v>31040205300</v>
      </c>
      <c r="N27" s="27"/>
      <c r="O27" s="28">
        <f t="shared" si="1"/>
        <v>29786708250</v>
      </c>
      <c r="P27" s="27"/>
      <c r="Q27" s="28">
        <v>1253497050</v>
      </c>
      <c r="S27" s="16"/>
      <c r="T27" s="16"/>
      <c r="U27" s="16"/>
    </row>
    <row r="28" spans="1:21" ht="21.75" customHeight="1">
      <c r="A28" s="6" t="s">
        <v>22</v>
      </c>
      <c r="C28" s="28">
        <v>1750000</v>
      </c>
      <c r="D28" s="27"/>
      <c r="E28" s="28">
        <v>6180754387.5</v>
      </c>
      <c r="F28" s="27"/>
      <c r="G28" s="28">
        <f t="shared" si="0"/>
        <v>6467786325.5</v>
      </c>
      <c r="H28" s="27"/>
      <c r="I28" s="28">
        <v>-287031938</v>
      </c>
      <c r="J28" s="27"/>
      <c r="K28" s="28">
        <v>1750000</v>
      </c>
      <c r="L28" s="27"/>
      <c r="M28" s="28">
        <v>6180754387.5</v>
      </c>
      <c r="N28" s="27"/>
      <c r="O28" s="28">
        <f t="shared" si="1"/>
        <v>4695146662.5</v>
      </c>
      <c r="P28" s="27"/>
      <c r="Q28" s="28">
        <v>1485607725</v>
      </c>
      <c r="S28" s="16"/>
      <c r="T28" s="16"/>
      <c r="U28" s="16"/>
    </row>
    <row r="29" spans="1:21" ht="21.75" customHeight="1">
      <c r="A29" s="6" t="s">
        <v>26</v>
      </c>
      <c r="C29" s="28">
        <v>5200000</v>
      </c>
      <c r="D29" s="27"/>
      <c r="E29" s="28">
        <v>13031200260</v>
      </c>
      <c r="F29" s="27"/>
      <c r="G29" s="28">
        <f t="shared" si="0"/>
        <v>17626494600</v>
      </c>
      <c r="H29" s="27"/>
      <c r="I29" s="28">
        <v>-4595294340</v>
      </c>
      <c r="J29" s="27"/>
      <c r="K29" s="28">
        <v>5200000</v>
      </c>
      <c r="L29" s="27"/>
      <c r="M29" s="28">
        <v>13031200260</v>
      </c>
      <c r="N29" s="27"/>
      <c r="O29" s="28">
        <f t="shared" si="1"/>
        <v>18801001285</v>
      </c>
      <c r="P29" s="27"/>
      <c r="Q29" s="28">
        <v>-5769801025</v>
      </c>
      <c r="S29" s="16"/>
      <c r="T29" s="16"/>
      <c r="U29" s="16"/>
    </row>
    <row r="30" spans="1:21" ht="21.75" customHeight="1">
      <c r="A30" s="6" t="s">
        <v>31</v>
      </c>
      <c r="C30" s="28">
        <v>3487226</v>
      </c>
      <c r="D30" s="27"/>
      <c r="E30" s="28">
        <v>124307865410.058</v>
      </c>
      <c r="F30" s="27"/>
      <c r="G30" s="28">
        <f t="shared" si="0"/>
        <v>157274061730.05798</v>
      </c>
      <c r="H30" s="27"/>
      <c r="I30" s="28">
        <v>-32966196320</v>
      </c>
      <c r="J30" s="27"/>
      <c r="K30" s="28">
        <v>3487226</v>
      </c>
      <c r="L30" s="27"/>
      <c r="M30" s="28">
        <v>124307865410.058</v>
      </c>
      <c r="N30" s="27"/>
      <c r="O30" s="28">
        <f t="shared" si="1"/>
        <v>152247670125.05798</v>
      </c>
      <c r="P30" s="27"/>
      <c r="Q30" s="28">
        <v>-27939804715</v>
      </c>
      <c r="S30" s="16"/>
      <c r="T30" s="16"/>
      <c r="U30" s="16"/>
    </row>
    <row r="31" spans="1:21" ht="21.75" customHeight="1">
      <c r="A31" s="6" t="s">
        <v>56</v>
      </c>
      <c r="C31" s="28">
        <v>16260612</v>
      </c>
      <c r="D31" s="27"/>
      <c r="E31" s="28">
        <v>70102666712.248199</v>
      </c>
      <c r="F31" s="27"/>
      <c r="G31" s="28">
        <f t="shared" si="0"/>
        <v>77344076600.248199</v>
      </c>
      <c r="H31" s="27"/>
      <c r="I31" s="28">
        <v>-7241409888</v>
      </c>
      <c r="J31" s="27"/>
      <c r="K31" s="28">
        <v>16260612</v>
      </c>
      <c r="L31" s="27"/>
      <c r="M31" s="28">
        <v>70102666712.248199</v>
      </c>
      <c r="N31" s="27"/>
      <c r="O31" s="28">
        <f t="shared" si="1"/>
        <v>73862976317.248199</v>
      </c>
      <c r="P31" s="27"/>
      <c r="Q31" s="28">
        <v>-3760309605</v>
      </c>
      <c r="S31" s="16"/>
      <c r="T31" s="16"/>
      <c r="U31" s="16"/>
    </row>
    <row r="32" spans="1:21" ht="21.75" customHeight="1">
      <c r="A32" s="6" t="s">
        <v>33</v>
      </c>
      <c r="C32" s="28">
        <v>6335066</v>
      </c>
      <c r="D32" s="27"/>
      <c r="E32" s="28">
        <v>74812783604.723999</v>
      </c>
      <c r="F32" s="27"/>
      <c r="G32" s="28">
        <f t="shared" si="0"/>
        <v>81865840644.723999</v>
      </c>
      <c r="H32" s="27"/>
      <c r="I32" s="28">
        <v>-7053057040</v>
      </c>
      <c r="J32" s="27"/>
      <c r="K32" s="28">
        <v>6335066</v>
      </c>
      <c r="L32" s="27"/>
      <c r="M32" s="28">
        <v>74812783604.723999</v>
      </c>
      <c r="N32" s="27"/>
      <c r="O32" s="28">
        <f t="shared" si="1"/>
        <v>80543392453.723999</v>
      </c>
      <c r="P32" s="27"/>
      <c r="Q32" s="28">
        <v>-5730608849</v>
      </c>
      <c r="S32" s="16"/>
      <c r="T32" s="16"/>
      <c r="U32" s="16"/>
    </row>
    <row r="33" spans="1:21" ht="21.75" customHeight="1">
      <c r="A33" s="6" t="s">
        <v>28</v>
      </c>
      <c r="C33" s="28">
        <v>2287342</v>
      </c>
      <c r="D33" s="27"/>
      <c r="E33" s="28">
        <v>13869767122.110001</v>
      </c>
      <c r="F33" s="27"/>
      <c r="G33" s="28">
        <f t="shared" si="0"/>
        <v>17689637411.110001</v>
      </c>
      <c r="H33" s="27"/>
      <c r="I33" s="28">
        <v>-3819870289</v>
      </c>
      <c r="J33" s="27"/>
      <c r="K33" s="28">
        <v>2287342</v>
      </c>
      <c r="L33" s="27"/>
      <c r="M33" s="28">
        <v>13869767122.110001</v>
      </c>
      <c r="N33" s="27"/>
      <c r="O33" s="28">
        <f t="shared" si="1"/>
        <v>19826945776.110001</v>
      </c>
      <c r="P33" s="27"/>
      <c r="Q33" s="28">
        <v>-5957178654</v>
      </c>
      <c r="S33" s="16"/>
      <c r="T33" s="16"/>
      <c r="U33" s="16"/>
    </row>
    <row r="34" spans="1:21" ht="21.75" customHeight="1">
      <c r="A34" s="6" t="s">
        <v>25</v>
      </c>
      <c r="C34" s="28">
        <v>2120722</v>
      </c>
      <c r="D34" s="27"/>
      <c r="E34" s="28">
        <v>11974029039.288</v>
      </c>
      <c r="F34" s="27"/>
      <c r="G34" s="28">
        <f t="shared" si="0"/>
        <v>15270357605.288</v>
      </c>
      <c r="H34" s="27"/>
      <c r="I34" s="28">
        <v>-3296328566</v>
      </c>
      <c r="J34" s="27"/>
      <c r="K34" s="28">
        <v>2120722</v>
      </c>
      <c r="L34" s="27"/>
      <c r="M34" s="28">
        <v>11974029039.288</v>
      </c>
      <c r="N34" s="27"/>
      <c r="O34" s="28">
        <f t="shared" si="1"/>
        <v>20322119705.288002</v>
      </c>
      <c r="P34" s="27"/>
      <c r="Q34" s="28">
        <v>-8348090666</v>
      </c>
      <c r="S34" s="16"/>
      <c r="T34" s="16"/>
      <c r="U34" s="16"/>
    </row>
    <row r="35" spans="1:21" ht="21.75" customHeight="1">
      <c r="A35" s="6" t="s">
        <v>46</v>
      </c>
      <c r="C35" s="28">
        <v>16617157</v>
      </c>
      <c r="D35" s="27"/>
      <c r="E35" s="28">
        <v>51669195216.778801</v>
      </c>
      <c r="F35" s="27"/>
      <c r="G35" s="28">
        <f t="shared" si="0"/>
        <v>44516777848.778801</v>
      </c>
      <c r="H35" s="27"/>
      <c r="I35" s="28">
        <v>7152417368</v>
      </c>
      <c r="J35" s="27"/>
      <c r="K35" s="28">
        <v>16617157</v>
      </c>
      <c r="L35" s="27"/>
      <c r="M35" s="28">
        <v>51669195216.778801</v>
      </c>
      <c r="N35" s="27"/>
      <c r="O35" s="28">
        <f t="shared" si="1"/>
        <v>34615712814.778801</v>
      </c>
      <c r="P35" s="27"/>
      <c r="Q35" s="28">
        <v>17053482402</v>
      </c>
      <c r="S35" s="16"/>
      <c r="T35" s="16"/>
      <c r="U35" s="16"/>
    </row>
    <row r="36" spans="1:21" ht="21.75" customHeight="1">
      <c r="A36" s="6" t="s">
        <v>53</v>
      </c>
      <c r="C36" s="28">
        <v>20731385</v>
      </c>
      <c r="D36" s="27"/>
      <c r="E36" s="28">
        <v>87934477917.219696</v>
      </c>
      <c r="F36" s="27"/>
      <c r="G36" s="28">
        <f t="shared" si="0"/>
        <v>104482728624.2197</v>
      </c>
      <c r="H36" s="27"/>
      <c r="I36" s="28">
        <v>-16548250707</v>
      </c>
      <c r="J36" s="27"/>
      <c r="K36" s="28">
        <v>20731385</v>
      </c>
      <c r="L36" s="27"/>
      <c r="M36" s="28">
        <v>87934477917.219696</v>
      </c>
      <c r="N36" s="27"/>
      <c r="O36" s="28">
        <f t="shared" si="1"/>
        <v>112225013635.2197</v>
      </c>
      <c r="P36" s="27"/>
      <c r="Q36" s="28">
        <v>-24290535718</v>
      </c>
      <c r="S36" s="16"/>
      <c r="T36" s="16"/>
      <c r="U36" s="16"/>
    </row>
    <row r="37" spans="1:21" ht="21.75" customHeight="1">
      <c r="A37" s="6" t="s">
        <v>47</v>
      </c>
      <c r="C37" s="28">
        <v>317986</v>
      </c>
      <c r="D37" s="27"/>
      <c r="E37" s="28">
        <v>1713229389.4860001</v>
      </c>
      <c r="F37" s="27"/>
      <c r="G37" s="28">
        <f t="shared" si="0"/>
        <v>2080846692.4860001</v>
      </c>
      <c r="H37" s="27"/>
      <c r="I37" s="28">
        <v>-367617303</v>
      </c>
      <c r="J37" s="27"/>
      <c r="K37" s="28">
        <v>317986</v>
      </c>
      <c r="L37" s="27"/>
      <c r="M37" s="28">
        <v>1713229389.4860001</v>
      </c>
      <c r="N37" s="27"/>
      <c r="O37" s="28">
        <f t="shared" si="1"/>
        <v>1943977988.4860001</v>
      </c>
      <c r="P37" s="27"/>
      <c r="Q37" s="28">
        <v>-230748599</v>
      </c>
      <c r="S37" s="16"/>
      <c r="T37" s="16"/>
      <c r="U37" s="16"/>
    </row>
    <row r="38" spans="1:21" ht="21.75" customHeight="1">
      <c r="A38" s="6" t="s">
        <v>34</v>
      </c>
      <c r="C38" s="28">
        <v>527172</v>
      </c>
      <c r="D38" s="27"/>
      <c r="E38" s="28">
        <v>1254540571.8803999</v>
      </c>
      <c r="F38" s="27"/>
      <c r="G38" s="28">
        <f t="shared" si="0"/>
        <v>1415419417.8803999</v>
      </c>
      <c r="H38" s="27"/>
      <c r="I38" s="28">
        <v>-160878846</v>
      </c>
      <c r="J38" s="27"/>
      <c r="K38" s="28">
        <v>527172</v>
      </c>
      <c r="L38" s="27"/>
      <c r="M38" s="28">
        <v>1254540571.8803999</v>
      </c>
      <c r="N38" s="27"/>
      <c r="O38" s="28">
        <f t="shared" si="1"/>
        <v>1702956367.8803999</v>
      </c>
      <c r="P38" s="27"/>
      <c r="Q38" s="28">
        <v>-448415796</v>
      </c>
      <c r="S38" s="16"/>
      <c r="T38" s="16"/>
      <c r="U38" s="16"/>
    </row>
    <row r="39" spans="1:21" ht="21.75" customHeight="1">
      <c r="A39" s="6" t="s">
        <v>42</v>
      </c>
      <c r="C39" s="28">
        <v>88779989</v>
      </c>
      <c r="D39" s="27"/>
      <c r="E39" s="28">
        <v>25769510435.111401</v>
      </c>
      <c r="F39" s="27"/>
      <c r="G39" s="28">
        <f t="shared" si="0"/>
        <v>27665905380.111401</v>
      </c>
      <c r="H39" s="27"/>
      <c r="I39" s="28">
        <v>-1896394945</v>
      </c>
      <c r="J39" s="27"/>
      <c r="K39" s="28">
        <v>88779989</v>
      </c>
      <c r="L39" s="27"/>
      <c r="M39" s="28">
        <v>25769510435.111401</v>
      </c>
      <c r="N39" s="27"/>
      <c r="O39" s="28">
        <f t="shared" si="1"/>
        <v>44236353235.111404</v>
      </c>
      <c r="P39" s="27"/>
      <c r="Q39" s="28">
        <v>-18466842800</v>
      </c>
      <c r="S39" s="16"/>
      <c r="T39" s="16"/>
      <c r="U39" s="16"/>
    </row>
    <row r="40" spans="1:21" ht="21.75" customHeight="1">
      <c r="A40" s="6" t="s">
        <v>49</v>
      </c>
      <c r="C40" s="28">
        <v>41994168</v>
      </c>
      <c r="D40" s="27"/>
      <c r="E40" s="28">
        <v>34606026938.631599</v>
      </c>
      <c r="F40" s="27"/>
      <c r="G40" s="28">
        <f t="shared" si="0"/>
        <v>43581052019.631599</v>
      </c>
      <c r="H40" s="27"/>
      <c r="I40" s="28">
        <v>-8975025081</v>
      </c>
      <c r="J40" s="27"/>
      <c r="K40" s="28">
        <v>41994168</v>
      </c>
      <c r="L40" s="27"/>
      <c r="M40" s="28">
        <v>34606026938.631599</v>
      </c>
      <c r="N40" s="27"/>
      <c r="O40" s="28">
        <f t="shared" si="1"/>
        <v>52681310007.631599</v>
      </c>
      <c r="P40" s="27"/>
      <c r="Q40" s="28">
        <v>-18075283069</v>
      </c>
      <c r="S40" s="16"/>
      <c r="T40" s="16"/>
      <c r="U40" s="16"/>
    </row>
    <row r="41" spans="1:21" ht="21.75" customHeight="1">
      <c r="A41" s="6" t="s">
        <v>39</v>
      </c>
      <c r="C41" s="28">
        <v>45124995</v>
      </c>
      <c r="D41" s="27"/>
      <c r="E41" s="28">
        <v>75089783142.301498</v>
      </c>
      <c r="F41" s="27"/>
      <c r="G41" s="28">
        <f t="shared" si="0"/>
        <v>98863728820.301498</v>
      </c>
      <c r="H41" s="27"/>
      <c r="I41" s="28">
        <v>-23773945678</v>
      </c>
      <c r="J41" s="27"/>
      <c r="K41" s="28">
        <v>45124995</v>
      </c>
      <c r="L41" s="27"/>
      <c r="M41" s="28">
        <v>75089783142.301498</v>
      </c>
      <c r="N41" s="27"/>
      <c r="O41" s="28">
        <f t="shared" si="1"/>
        <v>137552091379.30151</v>
      </c>
      <c r="P41" s="27"/>
      <c r="Q41" s="28">
        <v>-62462308237</v>
      </c>
      <c r="S41" s="16"/>
      <c r="T41" s="16"/>
      <c r="U41" s="16"/>
    </row>
    <row r="42" spans="1:21" ht="21.75" customHeight="1">
      <c r="A42" s="6" t="s">
        <v>36</v>
      </c>
      <c r="C42" s="28">
        <v>170853</v>
      </c>
      <c r="D42" s="27"/>
      <c r="E42" s="28">
        <v>589332393.53550005</v>
      </c>
      <c r="F42" s="27"/>
      <c r="G42" s="28">
        <f t="shared" si="0"/>
        <v>893165195.53550005</v>
      </c>
      <c r="H42" s="27"/>
      <c r="I42" s="28">
        <v>-303832802</v>
      </c>
      <c r="J42" s="27"/>
      <c r="K42" s="28">
        <v>170853</v>
      </c>
      <c r="L42" s="27"/>
      <c r="M42" s="28">
        <v>589332393.53550005</v>
      </c>
      <c r="N42" s="27"/>
      <c r="O42" s="28">
        <f t="shared" si="1"/>
        <v>565725125.53550005</v>
      </c>
      <c r="P42" s="27"/>
      <c r="Q42" s="28">
        <v>23607268</v>
      </c>
      <c r="S42" s="16"/>
      <c r="T42" s="16"/>
      <c r="U42" s="11"/>
    </row>
    <row r="43" spans="1:21" ht="21.75" customHeight="1">
      <c r="A43" s="6" t="s">
        <v>19</v>
      </c>
      <c r="C43" s="28">
        <v>220000</v>
      </c>
      <c r="D43" s="27"/>
      <c r="E43" s="28">
        <v>1412983018</v>
      </c>
      <c r="F43" s="27"/>
      <c r="G43" s="28">
        <v>1447973578</v>
      </c>
      <c r="H43" s="27"/>
      <c r="I43" s="28">
        <v>-34990560</v>
      </c>
      <c r="J43" s="27"/>
      <c r="K43" s="28">
        <v>0</v>
      </c>
      <c r="L43" s="27"/>
      <c r="M43" s="28">
        <v>0</v>
      </c>
      <c r="N43" s="27"/>
      <c r="O43" s="28">
        <v>0</v>
      </c>
      <c r="P43" s="27"/>
      <c r="Q43" s="28">
        <v>0</v>
      </c>
      <c r="S43" s="16"/>
      <c r="T43" s="16"/>
      <c r="U43" s="11"/>
    </row>
    <row r="44" spans="1:21" ht="21.75" customHeight="1">
      <c r="A44" s="6" t="s">
        <v>43</v>
      </c>
      <c r="C44" s="28">
        <v>194</v>
      </c>
      <c r="D44" s="27"/>
      <c r="E44" s="28">
        <v>9168604</v>
      </c>
      <c r="F44" s="27"/>
      <c r="G44" s="28">
        <v>11527106</v>
      </c>
      <c r="H44" s="27"/>
      <c r="I44" s="28">
        <v>-2358502</v>
      </c>
      <c r="J44" s="27"/>
      <c r="K44" s="28">
        <v>0</v>
      </c>
      <c r="L44" s="27"/>
      <c r="M44" s="28">
        <v>0</v>
      </c>
      <c r="N44" s="27"/>
      <c r="O44" s="28">
        <v>0</v>
      </c>
      <c r="P44" s="27"/>
      <c r="Q44" s="28">
        <v>0</v>
      </c>
      <c r="S44" s="16"/>
      <c r="T44" s="16"/>
      <c r="U44" s="11"/>
    </row>
    <row r="45" spans="1:21" ht="21.75" customHeight="1">
      <c r="A45" s="6" t="s">
        <v>29</v>
      </c>
      <c r="C45" s="28">
        <v>829585</v>
      </c>
      <c r="D45" s="27"/>
      <c r="E45" s="28">
        <v>36469028718</v>
      </c>
      <c r="F45" s="27"/>
      <c r="G45" s="28">
        <v>24602330052</v>
      </c>
      <c r="H45" s="27"/>
      <c r="I45" s="28">
        <v>11866698666</v>
      </c>
      <c r="J45" s="27"/>
      <c r="K45" s="28">
        <v>0</v>
      </c>
      <c r="L45" s="27"/>
      <c r="M45" s="28">
        <v>0</v>
      </c>
      <c r="N45" s="27"/>
      <c r="O45" s="28">
        <v>0</v>
      </c>
      <c r="P45" s="27"/>
      <c r="Q45" s="28">
        <v>0</v>
      </c>
      <c r="S45" s="16"/>
      <c r="T45" s="16"/>
      <c r="U45" s="11"/>
    </row>
    <row r="46" spans="1:21" ht="21.75" customHeight="1">
      <c r="A46" s="6" t="s">
        <v>57</v>
      </c>
      <c r="C46" s="28">
        <v>92000000</v>
      </c>
      <c r="D46" s="27"/>
      <c r="E46" s="28">
        <v>5518578600</v>
      </c>
      <c r="F46" s="27"/>
      <c r="G46" s="28">
        <f t="shared" si="0"/>
        <v>5521421400</v>
      </c>
      <c r="H46" s="27"/>
      <c r="I46" s="28">
        <v>-2842800</v>
      </c>
      <c r="J46" s="27"/>
      <c r="K46" s="28">
        <v>92000000</v>
      </c>
      <c r="L46" s="27"/>
      <c r="M46" s="28">
        <v>5518578600</v>
      </c>
      <c r="N46" s="27"/>
      <c r="O46" s="28">
        <f>M46-Q46</f>
        <v>5521421400</v>
      </c>
      <c r="P46" s="27"/>
      <c r="Q46" s="28">
        <v>-2842800</v>
      </c>
      <c r="S46" s="16"/>
      <c r="T46" s="16"/>
      <c r="U46" s="16"/>
    </row>
    <row r="47" spans="1:21" ht="21.75" customHeight="1">
      <c r="A47" s="6" t="s">
        <v>58</v>
      </c>
      <c r="C47" s="29">
        <v>160000000</v>
      </c>
      <c r="D47" s="27"/>
      <c r="E47" s="29">
        <v>7198146000</v>
      </c>
      <c r="F47" s="27"/>
      <c r="G47" s="28">
        <f t="shared" si="0"/>
        <v>8002059979</v>
      </c>
      <c r="H47" s="27"/>
      <c r="I47" s="29">
        <v>-803913979</v>
      </c>
      <c r="J47" s="27"/>
      <c r="K47" s="29">
        <v>160000000</v>
      </c>
      <c r="L47" s="27"/>
      <c r="M47" s="29">
        <v>7198146000</v>
      </c>
      <c r="N47" s="27"/>
      <c r="O47" s="28">
        <f t="shared" si="1"/>
        <v>8002059979</v>
      </c>
      <c r="P47" s="27"/>
      <c r="Q47" s="29">
        <v>-803913979</v>
      </c>
      <c r="S47" s="16"/>
      <c r="T47" s="16"/>
      <c r="U47" s="16"/>
    </row>
    <row r="48" spans="1:21" ht="21.75" customHeight="1" thickBot="1">
      <c r="A48" s="25"/>
      <c r="C48" s="30">
        <f>SUM(C8:C47)</f>
        <v>1361878673</v>
      </c>
      <c r="D48" s="27"/>
      <c r="E48" s="30">
        <f>SUM(E8:E47)</f>
        <v>1924045035738.6931</v>
      </c>
      <c r="F48" s="27"/>
      <c r="G48" s="30">
        <f>SUM(G8:G47)</f>
        <v>2215698473760.6924</v>
      </c>
      <c r="H48" s="27"/>
      <c r="I48" s="30">
        <f>SUM(I8:I47)</f>
        <v>-291653438022</v>
      </c>
      <c r="J48" s="27"/>
      <c r="K48" s="30">
        <f>SUM(K8:K47)</f>
        <v>1360828894</v>
      </c>
      <c r="L48" s="27"/>
      <c r="M48" s="30">
        <f>SUM(M8:M47)</f>
        <v>1886153855398.6931</v>
      </c>
      <c r="N48" s="27"/>
      <c r="O48" s="30">
        <f>SUM(O8:O47)</f>
        <v>2412403885164.6929</v>
      </c>
      <c r="P48" s="27"/>
      <c r="Q48" s="44">
        <f>SUM(Q8:Q47)</f>
        <v>-526250029766</v>
      </c>
      <c r="S48" s="16"/>
      <c r="T48" s="16"/>
      <c r="U48" s="16"/>
    </row>
    <row r="49" spans="9:19" ht="13.5" thickTop="1">
      <c r="I49" s="35"/>
      <c r="S49" s="16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54"/>
  <sheetViews>
    <sheetView rightToLeft="1" view="pageBreakPreview" topLeftCell="A34" zoomScale="90" zoomScaleNormal="100" zoomScaleSheetLayoutView="90" workbookViewId="0">
      <selection activeCell="AD36" sqref="AD36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4.42578125" bestFit="1" customWidth="1"/>
    <col min="7" max="7" width="1.28515625" customWidth="1"/>
    <col min="8" max="8" width="18.28515625" bestFit="1" customWidth="1"/>
    <col min="9" max="9" width="1.28515625" customWidth="1"/>
    <col min="10" max="10" width="18.28515625" bestFit="1" customWidth="1"/>
    <col min="11" max="11" width="1.28515625" customWidth="1"/>
    <col min="12" max="12" width="12.85546875" bestFit="1" customWidth="1"/>
    <col min="13" max="13" width="1.28515625" customWidth="1"/>
    <col min="14" max="14" width="15.42578125" bestFit="1" customWidth="1"/>
    <col min="15" max="15" width="1.28515625" customWidth="1"/>
    <col min="16" max="16" width="13.5703125" bestFit="1" customWidth="1"/>
    <col min="17" max="17" width="1.28515625" customWidth="1"/>
    <col min="18" max="18" width="16.85546875" bestFit="1" customWidth="1"/>
    <col min="19" max="19" width="1.28515625" customWidth="1"/>
    <col min="20" max="20" width="14.42578125" bestFit="1" customWidth="1"/>
    <col min="21" max="21" width="1.28515625" customWidth="1"/>
    <col min="22" max="22" width="16.28515625" bestFit="1" customWidth="1"/>
    <col min="23" max="23" width="1.28515625" customWidth="1"/>
    <col min="24" max="24" width="18.5703125" bestFit="1" customWidth="1"/>
    <col min="25" max="25" width="1.28515625" customWidth="1"/>
    <col min="26" max="26" width="18.42578125" bestFit="1" customWidth="1"/>
    <col min="27" max="27" width="1.28515625" customWidth="1"/>
    <col min="28" max="28" width="18.42578125" bestFit="1" customWidth="1"/>
    <col min="29" max="29" width="17.5703125" bestFit="1" customWidth="1"/>
    <col min="30" max="30" width="16" bestFit="1" customWidth="1"/>
  </cols>
  <sheetData>
    <row r="1" spans="1:30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30" ht="21.75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30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30" ht="14.45" customHeight="1">
      <c r="A4" s="1" t="s">
        <v>3</v>
      </c>
      <c r="B4" s="64" t="s">
        <v>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30" ht="14.45" customHeight="1">
      <c r="A5" s="64" t="s">
        <v>5</v>
      </c>
      <c r="B5" s="64"/>
      <c r="C5" s="64" t="s">
        <v>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30" ht="21">
      <c r="F6" s="59" t="s">
        <v>7</v>
      </c>
      <c r="G6" s="59"/>
      <c r="H6" s="59"/>
      <c r="I6" s="59"/>
      <c r="J6" s="59"/>
      <c r="L6" s="59" t="s">
        <v>8</v>
      </c>
      <c r="M6" s="59"/>
      <c r="N6" s="59"/>
      <c r="O6" s="59"/>
      <c r="P6" s="59"/>
      <c r="Q6" s="59"/>
      <c r="R6" s="59"/>
      <c r="T6" s="59" t="s">
        <v>9</v>
      </c>
      <c r="U6" s="59"/>
      <c r="V6" s="59"/>
      <c r="W6" s="59"/>
      <c r="X6" s="59"/>
      <c r="Y6" s="59"/>
      <c r="Z6" s="59"/>
      <c r="AA6" s="59"/>
      <c r="AB6" s="59"/>
    </row>
    <row r="7" spans="1:30" ht="21">
      <c r="F7" s="3"/>
      <c r="G7" s="3"/>
      <c r="H7" s="3"/>
      <c r="I7" s="3"/>
      <c r="J7" s="3"/>
      <c r="L7" s="62" t="s">
        <v>10</v>
      </c>
      <c r="M7" s="62"/>
      <c r="N7" s="62"/>
      <c r="O7" s="3"/>
      <c r="P7" s="62" t="s">
        <v>11</v>
      </c>
      <c r="Q7" s="62"/>
      <c r="R7" s="62"/>
      <c r="T7" s="3"/>
      <c r="U7" s="3"/>
      <c r="V7" s="3"/>
      <c r="W7" s="3"/>
      <c r="X7" s="3"/>
      <c r="Y7" s="3"/>
      <c r="Z7" s="3"/>
      <c r="AA7" s="3"/>
      <c r="AB7" s="3"/>
    </row>
    <row r="8" spans="1:30" ht="21">
      <c r="A8" s="59" t="s">
        <v>12</v>
      </c>
      <c r="B8" s="59"/>
      <c r="C8" s="59"/>
      <c r="E8" s="59" t="s">
        <v>13</v>
      </c>
      <c r="F8" s="59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0" ht="21.75" customHeight="1">
      <c r="A9" s="60" t="s">
        <v>19</v>
      </c>
      <c r="B9" s="60"/>
      <c r="C9" s="60"/>
      <c r="E9" s="61">
        <v>220000</v>
      </c>
      <c r="F9" s="61"/>
      <c r="G9" s="27"/>
      <c r="H9" s="26">
        <v>1619749394</v>
      </c>
      <c r="I9" s="27"/>
      <c r="J9" s="26">
        <v>1603005030</v>
      </c>
      <c r="K9" s="27"/>
      <c r="L9" s="26">
        <v>0</v>
      </c>
      <c r="M9" s="27"/>
      <c r="N9" s="26">
        <v>0</v>
      </c>
      <c r="O9" s="27"/>
      <c r="P9" s="26">
        <v>-220000</v>
      </c>
      <c r="Q9" s="27"/>
      <c r="R9" s="26">
        <v>1421491509</v>
      </c>
      <c r="S9" s="27"/>
      <c r="T9" s="26">
        <v>0</v>
      </c>
      <c r="U9" s="27"/>
      <c r="V9" s="26">
        <v>0</v>
      </c>
      <c r="W9" s="27"/>
      <c r="X9" s="26">
        <v>0</v>
      </c>
      <c r="Y9" s="27"/>
      <c r="Z9" s="26">
        <v>0</v>
      </c>
      <c r="AA9" s="27"/>
      <c r="AB9" s="39">
        <f>Z9/2055358700746*100</f>
        <v>0</v>
      </c>
      <c r="AC9" s="35"/>
      <c r="AD9" s="16"/>
    </row>
    <row r="10" spans="1:30" ht="21.75" customHeight="1">
      <c r="A10" s="56" t="s">
        <v>20</v>
      </c>
      <c r="B10" s="56"/>
      <c r="C10" s="56"/>
      <c r="E10" s="57">
        <v>2124205</v>
      </c>
      <c r="F10" s="57"/>
      <c r="G10" s="27"/>
      <c r="H10" s="28">
        <v>6533639404</v>
      </c>
      <c r="I10" s="27"/>
      <c r="J10" s="28">
        <v>5639992733</v>
      </c>
      <c r="K10" s="27"/>
      <c r="L10" s="28">
        <v>0</v>
      </c>
      <c r="M10" s="27"/>
      <c r="N10" s="28">
        <v>0</v>
      </c>
      <c r="O10" s="27"/>
      <c r="P10" s="28">
        <v>-497270</v>
      </c>
      <c r="Q10" s="27"/>
      <c r="R10" s="28">
        <v>1163092093</v>
      </c>
      <c r="S10" s="27"/>
      <c r="T10" s="28">
        <v>1626935</v>
      </c>
      <c r="U10" s="27"/>
      <c r="V10" s="28">
        <v>2195</v>
      </c>
      <c r="W10" s="27"/>
      <c r="X10" s="28">
        <v>5004134075</v>
      </c>
      <c r="Y10" s="27"/>
      <c r="Z10" s="28">
        <v>3549874147</v>
      </c>
      <c r="AA10" s="27"/>
      <c r="AB10" s="39">
        <f>Z10/2055358700746*100</f>
        <v>0.17271312037706898</v>
      </c>
      <c r="AC10" s="35"/>
      <c r="AD10" s="16"/>
    </row>
    <row r="11" spans="1:30" ht="21.75" customHeight="1">
      <c r="A11" s="56" t="s">
        <v>21</v>
      </c>
      <c r="B11" s="56"/>
      <c r="C11" s="56"/>
      <c r="E11" s="57">
        <v>655060411</v>
      </c>
      <c r="F11" s="57"/>
      <c r="G11" s="27"/>
      <c r="H11" s="28">
        <v>425805458127</v>
      </c>
      <c r="I11" s="27"/>
      <c r="J11" s="28">
        <v>321674423967</v>
      </c>
      <c r="K11" s="27"/>
      <c r="L11" s="28">
        <v>0</v>
      </c>
      <c r="M11" s="27"/>
      <c r="N11" s="28">
        <v>0</v>
      </c>
      <c r="O11" s="27"/>
      <c r="P11" s="28">
        <v>-117686884</v>
      </c>
      <c r="Q11" s="27"/>
      <c r="R11" s="28">
        <v>47913685310</v>
      </c>
      <c r="S11" s="27"/>
      <c r="T11" s="28">
        <v>537373527</v>
      </c>
      <c r="U11" s="27"/>
      <c r="V11" s="28">
        <v>382</v>
      </c>
      <c r="W11" s="27"/>
      <c r="X11" s="28">
        <v>349306074697</v>
      </c>
      <c r="Y11" s="27"/>
      <c r="Z11" s="28">
        <v>204055291024</v>
      </c>
      <c r="AA11" s="27"/>
      <c r="AB11" s="39">
        <f t="shared" ref="AB11:AB48" si="0">Z11/2055358700746*100</f>
        <v>9.9279649313736513</v>
      </c>
      <c r="AC11" s="35"/>
      <c r="AD11" s="16"/>
    </row>
    <row r="12" spans="1:30" ht="21.75" customHeight="1">
      <c r="A12" s="56" t="s">
        <v>22</v>
      </c>
      <c r="B12" s="56"/>
      <c r="C12" s="56"/>
      <c r="E12" s="57">
        <v>1750000</v>
      </c>
      <c r="F12" s="57"/>
      <c r="G12" s="27"/>
      <c r="H12" s="28">
        <v>3893782344</v>
      </c>
      <c r="I12" s="27"/>
      <c r="J12" s="28">
        <v>6467786325</v>
      </c>
      <c r="K12" s="27"/>
      <c r="L12" s="28">
        <v>0</v>
      </c>
      <c r="M12" s="27"/>
      <c r="N12" s="28">
        <v>0</v>
      </c>
      <c r="O12" s="27"/>
      <c r="P12" s="28">
        <v>0</v>
      </c>
      <c r="Q12" s="27"/>
      <c r="R12" s="28">
        <v>0</v>
      </c>
      <c r="S12" s="27"/>
      <c r="T12" s="28">
        <v>1750000</v>
      </c>
      <c r="U12" s="27"/>
      <c r="V12" s="28">
        <v>3553</v>
      </c>
      <c r="W12" s="27"/>
      <c r="X12" s="28">
        <v>3893782344</v>
      </c>
      <c r="Y12" s="27"/>
      <c r="Z12" s="28">
        <v>6180754387</v>
      </c>
      <c r="AA12" s="27"/>
      <c r="AB12" s="39">
        <f t="shared" si="0"/>
        <v>0.30071414711002381</v>
      </c>
      <c r="AC12" s="35"/>
      <c r="AD12" s="16"/>
    </row>
    <row r="13" spans="1:30" ht="21.75" customHeight="1">
      <c r="A13" s="56" t="s">
        <v>23</v>
      </c>
      <c r="B13" s="56"/>
      <c r="C13" s="56"/>
      <c r="E13" s="57">
        <v>186134158</v>
      </c>
      <c r="F13" s="57"/>
      <c r="G13" s="27"/>
      <c r="H13" s="28">
        <v>131590056770</v>
      </c>
      <c r="I13" s="27"/>
      <c r="J13" s="28">
        <v>111201022515</v>
      </c>
      <c r="K13" s="27"/>
      <c r="L13" s="28">
        <v>0</v>
      </c>
      <c r="M13" s="27"/>
      <c r="N13" s="28">
        <v>0</v>
      </c>
      <c r="O13" s="27"/>
      <c r="P13" s="28">
        <v>-5200000</v>
      </c>
      <c r="Q13" s="27"/>
      <c r="R13" s="28">
        <v>2481148805</v>
      </c>
      <c r="S13" s="27"/>
      <c r="T13" s="28">
        <v>180934158</v>
      </c>
      <c r="U13" s="27"/>
      <c r="V13" s="28">
        <v>470</v>
      </c>
      <c r="W13" s="27"/>
      <c r="X13" s="28">
        <v>127913846544</v>
      </c>
      <c r="Y13" s="27"/>
      <c r="Z13" s="28">
        <v>84533071887</v>
      </c>
      <c r="AA13" s="27"/>
      <c r="AB13" s="39">
        <f t="shared" si="0"/>
        <v>4.1128135860820016</v>
      </c>
      <c r="AC13" s="35"/>
      <c r="AD13" s="16"/>
    </row>
    <row r="14" spans="1:30" ht="21.75" customHeight="1">
      <c r="A14" s="56" t="s">
        <v>24</v>
      </c>
      <c r="B14" s="56"/>
      <c r="C14" s="56"/>
      <c r="E14" s="57">
        <v>1300000</v>
      </c>
      <c r="F14" s="57"/>
      <c r="G14" s="27"/>
      <c r="H14" s="28">
        <v>22071154154</v>
      </c>
      <c r="I14" s="27"/>
      <c r="J14" s="28">
        <v>32242011750</v>
      </c>
      <c r="K14" s="27"/>
      <c r="L14" s="28">
        <v>0</v>
      </c>
      <c r="M14" s="27"/>
      <c r="N14" s="28">
        <v>0</v>
      </c>
      <c r="O14" s="27"/>
      <c r="P14" s="28">
        <v>0</v>
      </c>
      <c r="Q14" s="27"/>
      <c r="R14" s="28">
        <v>0</v>
      </c>
      <c r="S14" s="27"/>
      <c r="T14" s="28">
        <v>1300000</v>
      </c>
      <c r="U14" s="27"/>
      <c r="V14" s="28">
        <v>23850</v>
      </c>
      <c r="W14" s="27"/>
      <c r="X14" s="28">
        <v>22071154154</v>
      </c>
      <c r="Y14" s="27"/>
      <c r="Z14" s="28">
        <v>30820520250</v>
      </c>
      <c r="AA14" s="27"/>
      <c r="AB14" s="39">
        <f t="shared" si="0"/>
        <v>1.4995202656749684</v>
      </c>
      <c r="AC14" s="35"/>
      <c r="AD14" s="16"/>
    </row>
    <row r="15" spans="1:30" ht="21.75" customHeight="1">
      <c r="A15" s="56" t="s">
        <v>25</v>
      </c>
      <c r="B15" s="56"/>
      <c r="C15" s="56"/>
      <c r="E15" s="57">
        <v>2200000</v>
      </c>
      <c r="F15" s="57"/>
      <c r="G15" s="27"/>
      <c r="H15" s="28">
        <v>27944987342</v>
      </c>
      <c r="I15" s="27"/>
      <c r="J15" s="28">
        <v>16030050300</v>
      </c>
      <c r="K15" s="27"/>
      <c r="L15" s="28">
        <v>0</v>
      </c>
      <c r="M15" s="27"/>
      <c r="N15" s="28">
        <v>0</v>
      </c>
      <c r="O15" s="27"/>
      <c r="P15" s="28">
        <v>-79278</v>
      </c>
      <c r="Q15" s="27"/>
      <c r="R15" s="28">
        <v>565460144</v>
      </c>
      <c r="S15" s="27"/>
      <c r="T15" s="28">
        <v>2120722</v>
      </c>
      <c r="U15" s="27"/>
      <c r="V15" s="28">
        <v>5680</v>
      </c>
      <c r="W15" s="27"/>
      <c r="X15" s="28">
        <v>26937977020</v>
      </c>
      <c r="Y15" s="27"/>
      <c r="Z15" s="28">
        <v>11974029039</v>
      </c>
      <c r="AA15" s="27"/>
      <c r="AB15" s="39">
        <f t="shared" si="0"/>
        <v>0.58257612331385189</v>
      </c>
      <c r="AC15" s="35"/>
      <c r="AD15" s="16"/>
    </row>
    <row r="16" spans="1:30" ht="21.75" customHeight="1">
      <c r="A16" s="56" t="s">
        <v>26</v>
      </c>
      <c r="B16" s="56"/>
      <c r="C16" s="56"/>
      <c r="E16" s="57">
        <v>5200000</v>
      </c>
      <c r="F16" s="57"/>
      <c r="G16" s="27"/>
      <c r="H16" s="28">
        <v>17187134774</v>
      </c>
      <c r="I16" s="27"/>
      <c r="J16" s="28">
        <v>17626494600</v>
      </c>
      <c r="K16" s="27"/>
      <c r="L16" s="28">
        <v>0</v>
      </c>
      <c r="M16" s="27"/>
      <c r="N16" s="28">
        <v>0</v>
      </c>
      <c r="O16" s="27"/>
      <c r="P16" s="28">
        <v>0</v>
      </c>
      <c r="Q16" s="27"/>
      <c r="R16" s="28">
        <v>0</v>
      </c>
      <c r="S16" s="27"/>
      <c r="T16" s="28">
        <v>5200000</v>
      </c>
      <c r="U16" s="27"/>
      <c r="V16" s="28">
        <v>2521</v>
      </c>
      <c r="W16" s="27"/>
      <c r="X16" s="28">
        <v>17187134774</v>
      </c>
      <c r="Y16" s="27"/>
      <c r="Z16" s="28">
        <v>13031200260</v>
      </c>
      <c r="AA16" s="27"/>
      <c r="AB16" s="39">
        <f t="shared" si="0"/>
        <v>0.6340110003801418</v>
      </c>
      <c r="AC16" s="35"/>
      <c r="AD16" s="16"/>
    </row>
    <row r="17" spans="1:30" ht="21.75" customHeight="1">
      <c r="A17" s="56" t="s">
        <v>27</v>
      </c>
      <c r="B17" s="56"/>
      <c r="C17" s="56"/>
      <c r="E17" s="57">
        <v>561647</v>
      </c>
      <c r="F17" s="57"/>
      <c r="G17" s="27"/>
      <c r="H17" s="28">
        <v>110103135134</v>
      </c>
      <c r="I17" s="27"/>
      <c r="J17" s="28">
        <v>149821200513</v>
      </c>
      <c r="K17" s="27"/>
      <c r="L17" s="28">
        <v>0</v>
      </c>
      <c r="M17" s="27"/>
      <c r="N17" s="28">
        <v>0</v>
      </c>
      <c r="O17" s="27"/>
      <c r="P17" s="28">
        <v>0</v>
      </c>
      <c r="Q17" s="27"/>
      <c r="R17" s="28">
        <v>0</v>
      </c>
      <c r="S17" s="27"/>
      <c r="T17" s="28">
        <v>561647</v>
      </c>
      <c r="U17" s="27"/>
      <c r="V17" s="28">
        <v>268220</v>
      </c>
      <c r="W17" s="27"/>
      <c r="X17" s="28">
        <v>110103135134</v>
      </c>
      <c r="Y17" s="27"/>
      <c r="Z17" s="28">
        <v>149748620837</v>
      </c>
      <c r="AA17" s="27"/>
      <c r="AB17" s="39">
        <f t="shared" si="0"/>
        <v>7.285765778141216</v>
      </c>
      <c r="AC17" s="35"/>
      <c r="AD17" s="16"/>
    </row>
    <row r="18" spans="1:30" ht="21.75" customHeight="1">
      <c r="A18" s="56" t="s">
        <v>28</v>
      </c>
      <c r="B18" s="56"/>
      <c r="C18" s="56"/>
      <c r="E18" s="57">
        <v>2287342</v>
      </c>
      <c r="F18" s="57"/>
      <c r="G18" s="27"/>
      <c r="H18" s="28">
        <v>33019977109</v>
      </c>
      <c r="I18" s="27"/>
      <c r="J18" s="28">
        <v>17689637411</v>
      </c>
      <c r="K18" s="27"/>
      <c r="L18" s="28">
        <v>0</v>
      </c>
      <c r="M18" s="27"/>
      <c r="N18" s="28">
        <v>0</v>
      </c>
      <c r="O18" s="27"/>
      <c r="P18" s="28">
        <v>0</v>
      </c>
      <c r="Q18" s="27"/>
      <c r="R18" s="28">
        <v>0</v>
      </c>
      <c r="S18" s="27"/>
      <c r="T18" s="28">
        <v>2287342</v>
      </c>
      <c r="U18" s="27"/>
      <c r="V18" s="28">
        <v>6100</v>
      </c>
      <c r="W18" s="27"/>
      <c r="X18" s="28">
        <v>33019977109</v>
      </c>
      <c r="Y18" s="27"/>
      <c r="Z18" s="28">
        <v>13869767122</v>
      </c>
      <c r="AA18" s="27"/>
      <c r="AB18" s="39">
        <f t="shared" si="0"/>
        <v>0.67481005222912749</v>
      </c>
      <c r="AC18" s="35"/>
      <c r="AD18" s="16"/>
    </row>
    <row r="19" spans="1:30" ht="21.75" customHeight="1">
      <c r="A19" s="56" t="s">
        <v>29</v>
      </c>
      <c r="B19" s="56"/>
      <c r="C19" s="56"/>
      <c r="E19" s="57">
        <v>829585</v>
      </c>
      <c r="F19" s="57"/>
      <c r="G19" s="27"/>
      <c r="H19" s="28">
        <v>51859812454</v>
      </c>
      <c r="I19" s="27"/>
      <c r="J19" s="28">
        <v>41446857194</v>
      </c>
      <c r="K19" s="27"/>
      <c r="L19" s="28">
        <v>0</v>
      </c>
      <c r="M19" s="27"/>
      <c r="N19" s="28">
        <v>0</v>
      </c>
      <c r="O19" s="27"/>
      <c r="P19" s="28">
        <v>-829585</v>
      </c>
      <c r="Q19" s="27"/>
      <c r="R19" s="28">
        <v>36688632684</v>
      </c>
      <c r="S19" s="27"/>
      <c r="T19" s="28">
        <v>0</v>
      </c>
      <c r="U19" s="27"/>
      <c r="V19" s="28">
        <v>0</v>
      </c>
      <c r="W19" s="27"/>
      <c r="X19" s="28">
        <v>0</v>
      </c>
      <c r="Y19" s="27"/>
      <c r="Z19" s="28">
        <v>0</v>
      </c>
      <c r="AA19" s="27"/>
      <c r="AB19" s="39">
        <f t="shared" si="0"/>
        <v>0</v>
      </c>
      <c r="AC19" s="35"/>
      <c r="AD19" s="16"/>
    </row>
    <row r="20" spans="1:30" ht="21.75" customHeight="1">
      <c r="A20" s="56" t="s">
        <v>30</v>
      </c>
      <c r="B20" s="56"/>
      <c r="C20" s="56"/>
      <c r="E20" s="57">
        <v>8795966</v>
      </c>
      <c r="F20" s="57"/>
      <c r="G20" s="27"/>
      <c r="H20" s="28">
        <v>44847587025</v>
      </c>
      <c r="I20" s="27"/>
      <c r="J20" s="28">
        <v>46865856812</v>
      </c>
      <c r="K20" s="27"/>
      <c r="L20" s="28">
        <v>0</v>
      </c>
      <c r="M20" s="27"/>
      <c r="N20" s="28">
        <v>0</v>
      </c>
      <c r="O20" s="27"/>
      <c r="P20" s="28">
        <v>0</v>
      </c>
      <c r="Q20" s="27"/>
      <c r="R20" s="28">
        <v>0</v>
      </c>
      <c r="S20" s="27"/>
      <c r="T20" s="28">
        <v>8795966</v>
      </c>
      <c r="U20" s="27"/>
      <c r="V20" s="28">
        <v>4068</v>
      </c>
      <c r="W20" s="27"/>
      <c r="X20" s="28">
        <v>44847587025</v>
      </c>
      <c r="Y20" s="27"/>
      <c r="Z20" s="28">
        <v>35569086849</v>
      </c>
      <c r="AA20" s="27"/>
      <c r="AB20" s="39">
        <f t="shared" si="0"/>
        <v>1.7305537391643644</v>
      </c>
      <c r="AC20" s="35"/>
      <c r="AD20" s="16"/>
    </row>
    <row r="21" spans="1:30" ht="21.75" customHeight="1">
      <c r="A21" s="56" t="s">
        <v>31</v>
      </c>
      <c r="B21" s="56"/>
      <c r="C21" s="56"/>
      <c r="E21" s="57">
        <v>3487226</v>
      </c>
      <c r="F21" s="57"/>
      <c r="G21" s="27"/>
      <c r="H21" s="28">
        <v>75084841073</v>
      </c>
      <c r="I21" s="27"/>
      <c r="J21" s="28">
        <v>157274061730</v>
      </c>
      <c r="K21" s="27"/>
      <c r="L21" s="28">
        <v>0</v>
      </c>
      <c r="M21" s="27"/>
      <c r="N21" s="28">
        <v>0</v>
      </c>
      <c r="O21" s="27"/>
      <c r="P21" s="28">
        <v>0</v>
      </c>
      <c r="Q21" s="27"/>
      <c r="R21" s="28">
        <v>0</v>
      </c>
      <c r="S21" s="27"/>
      <c r="T21" s="28">
        <v>3487226</v>
      </c>
      <c r="U21" s="27"/>
      <c r="V21" s="28">
        <v>35860</v>
      </c>
      <c r="W21" s="27"/>
      <c r="X21" s="28">
        <v>75084841073</v>
      </c>
      <c r="Y21" s="27"/>
      <c r="Z21" s="28">
        <v>124307865410</v>
      </c>
      <c r="AA21" s="27"/>
      <c r="AB21" s="39">
        <f t="shared" si="0"/>
        <v>6.0479888675821893</v>
      </c>
      <c r="AC21" s="35"/>
      <c r="AD21" s="16"/>
    </row>
    <row r="22" spans="1:30" ht="21.75" customHeight="1">
      <c r="A22" s="56" t="s">
        <v>32</v>
      </c>
      <c r="B22" s="56"/>
      <c r="C22" s="56"/>
      <c r="E22" s="57">
        <v>1987812</v>
      </c>
      <c r="F22" s="57"/>
      <c r="G22" s="27"/>
      <c r="H22" s="28">
        <v>42175008670</v>
      </c>
      <c r="I22" s="27"/>
      <c r="J22" s="28">
        <v>67657709916</v>
      </c>
      <c r="K22" s="27"/>
      <c r="L22" s="28">
        <v>0</v>
      </c>
      <c r="M22" s="27"/>
      <c r="N22" s="28">
        <v>0</v>
      </c>
      <c r="O22" s="27"/>
      <c r="P22" s="28">
        <v>-200000</v>
      </c>
      <c r="Q22" s="27"/>
      <c r="R22" s="28">
        <v>6175112375</v>
      </c>
      <c r="S22" s="27"/>
      <c r="T22" s="28">
        <v>1787812</v>
      </c>
      <c r="U22" s="27"/>
      <c r="V22" s="28">
        <v>27920</v>
      </c>
      <c r="W22" s="27"/>
      <c r="X22" s="28">
        <v>37931648768</v>
      </c>
      <c r="Y22" s="27"/>
      <c r="Z22" s="28">
        <v>49618712559</v>
      </c>
      <c r="AA22" s="27"/>
      <c r="AB22" s="39">
        <f t="shared" si="0"/>
        <v>2.4141145066790872</v>
      </c>
      <c r="AC22" s="35"/>
      <c r="AD22" s="16"/>
    </row>
    <row r="23" spans="1:30" ht="21.75" customHeight="1">
      <c r="A23" s="56" t="s">
        <v>33</v>
      </c>
      <c r="B23" s="56"/>
      <c r="C23" s="56"/>
      <c r="E23" s="57">
        <v>6335066</v>
      </c>
      <c r="F23" s="57"/>
      <c r="G23" s="27"/>
      <c r="H23" s="28">
        <v>42017788923</v>
      </c>
      <c r="I23" s="27"/>
      <c r="J23" s="28">
        <v>81865840644</v>
      </c>
      <c r="K23" s="27"/>
      <c r="L23" s="28">
        <v>0</v>
      </c>
      <c r="M23" s="27"/>
      <c r="N23" s="28">
        <v>0</v>
      </c>
      <c r="O23" s="27"/>
      <c r="P23" s="28">
        <v>0</v>
      </c>
      <c r="Q23" s="27"/>
      <c r="R23" s="28">
        <v>0</v>
      </c>
      <c r="S23" s="27"/>
      <c r="T23" s="28">
        <v>6335066</v>
      </c>
      <c r="U23" s="27"/>
      <c r="V23" s="28">
        <v>11880</v>
      </c>
      <c r="W23" s="27"/>
      <c r="X23" s="28">
        <v>42017788923</v>
      </c>
      <c r="Y23" s="27"/>
      <c r="Z23" s="28">
        <v>74812783604</v>
      </c>
      <c r="AA23" s="27"/>
      <c r="AB23" s="39">
        <f t="shared" si="0"/>
        <v>3.6398894060120224</v>
      </c>
      <c r="AC23" s="35"/>
      <c r="AD23" s="16"/>
    </row>
    <row r="24" spans="1:30" ht="21.75" customHeight="1">
      <c r="A24" s="56" t="s">
        <v>34</v>
      </c>
      <c r="B24" s="56"/>
      <c r="C24" s="56"/>
      <c r="E24" s="57">
        <v>527172</v>
      </c>
      <c r="F24" s="57"/>
      <c r="G24" s="27"/>
      <c r="H24" s="28">
        <v>1357120748</v>
      </c>
      <c r="I24" s="27"/>
      <c r="J24" s="28">
        <v>1415419417</v>
      </c>
      <c r="K24" s="27"/>
      <c r="L24" s="28">
        <v>0</v>
      </c>
      <c r="M24" s="27"/>
      <c r="N24" s="28">
        <v>0</v>
      </c>
      <c r="O24" s="27"/>
      <c r="P24" s="28">
        <v>0</v>
      </c>
      <c r="Q24" s="27"/>
      <c r="R24" s="28">
        <v>0</v>
      </c>
      <c r="S24" s="27"/>
      <c r="T24" s="28">
        <v>527172</v>
      </c>
      <c r="U24" s="27"/>
      <c r="V24" s="28">
        <v>2394</v>
      </c>
      <c r="W24" s="27"/>
      <c r="X24" s="28">
        <v>1357120748</v>
      </c>
      <c r="Y24" s="27"/>
      <c r="Z24" s="28">
        <v>1254540571</v>
      </c>
      <c r="AA24" s="27"/>
      <c r="AB24" s="39">
        <f t="shared" si="0"/>
        <v>6.1037548849485972E-2</v>
      </c>
      <c r="AC24" s="35"/>
      <c r="AD24" s="16"/>
    </row>
    <row r="25" spans="1:30" ht="21.75" customHeight="1">
      <c r="A25" s="56" t="s">
        <v>35</v>
      </c>
      <c r="B25" s="56"/>
      <c r="C25" s="56"/>
      <c r="E25" s="57">
        <v>1485120</v>
      </c>
      <c r="F25" s="57"/>
      <c r="G25" s="27"/>
      <c r="H25" s="28">
        <v>9275198292</v>
      </c>
      <c r="I25" s="27"/>
      <c r="J25" s="28">
        <v>10821158318</v>
      </c>
      <c r="K25" s="27"/>
      <c r="L25" s="28">
        <v>0</v>
      </c>
      <c r="M25" s="27"/>
      <c r="N25" s="28">
        <v>0</v>
      </c>
      <c r="O25" s="27"/>
      <c r="P25" s="28">
        <v>-250000</v>
      </c>
      <c r="Q25" s="27"/>
      <c r="R25" s="28">
        <v>1689387985</v>
      </c>
      <c r="S25" s="27"/>
      <c r="T25" s="28">
        <v>1235120</v>
      </c>
      <c r="U25" s="27"/>
      <c r="V25" s="28">
        <v>7200</v>
      </c>
      <c r="W25" s="27"/>
      <c r="X25" s="28">
        <v>7713843268</v>
      </c>
      <c r="Y25" s="27"/>
      <c r="Z25" s="28">
        <v>8839951459</v>
      </c>
      <c r="AA25" s="27"/>
      <c r="AB25" s="39">
        <f t="shared" si="0"/>
        <v>0.43009288139299023</v>
      </c>
      <c r="AC25" s="35"/>
      <c r="AD25" s="16"/>
    </row>
    <row r="26" spans="1:30" ht="21.75" customHeight="1">
      <c r="A26" s="56" t="s">
        <v>36</v>
      </c>
      <c r="B26" s="56"/>
      <c r="C26" s="56"/>
      <c r="E26" s="57">
        <v>600000</v>
      </c>
      <c r="F26" s="57"/>
      <c r="G26" s="27"/>
      <c r="H26" s="28">
        <v>2136538212</v>
      </c>
      <c r="I26" s="27"/>
      <c r="J26" s="28">
        <v>2314148400</v>
      </c>
      <c r="K26" s="27"/>
      <c r="L26" s="28">
        <v>0</v>
      </c>
      <c r="M26" s="27"/>
      <c r="N26" s="28">
        <v>0</v>
      </c>
      <c r="O26" s="27"/>
      <c r="P26" s="28">
        <v>-429147</v>
      </c>
      <c r="Q26" s="27"/>
      <c r="R26" s="28">
        <v>1503764038</v>
      </c>
      <c r="S26" s="27"/>
      <c r="T26" s="28">
        <v>170853</v>
      </c>
      <c r="U26" s="27"/>
      <c r="V26" s="28">
        <v>3470</v>
      </c>
      <c r="W26" s="27"/>
      <c r="X26" s="28">
        <v>608389939</v>
      </c>
      <c r="Y26" s="27"/>
      <c r="Z26" s="28">
        <v>589332393</v>
      </c>
      <c r="AA26" s="27"/>
      <c r="AB26" s="39">
        <f t="shared" si="0"/>
        <v>2.867297045455373E-2</v>
      </c>
      <c r="AC26" s="35"/>
      <c r="AD26" s="16"/>
    </row>
    <row r="27" spans="1:30" ht="21.75" customHeight="1">
      <c r="A27" s="56" t="s">
        <v>37</v>
      </c>
      <c r="B27" s="56"/>
      <c r="C27" s="56"/>
      <c r="E27" s="57">
        <v>13000000</v>
      </c>
      <c r="F27" s="57"/>
      <c r="G27" s="27"/>
      <c r="H27" s="28">
        <v>47328935293</v>
      </c>
      <c r="I27" s="27"/>
      <c r="J27" s="28">
        <v>31544188650</v>
      </c>
      <c r="K27" s="27"/>
      <c r="L27" s="28">
        <v>0</v>
      </c>
      <c r="M27" s="27"/>
      <c r="N27" s="28">
        <v>0</v>
      </c>
      <c r="O27" s="27"/>
      <c r="P27" s="28">
        <v>0</v>
      </c>
      <c r="Q27" s="27"/>
      <c r="R27" s="28">
        <v>0</v>
      </c>
      <c r="S27" s="27"/>
      <c r="T27" s="28">
        <v>13000000</v>
      </c>
      <c r="U27" s="27"/>
      <c r="V27" s="28">
        <v>2402</v>
      </c>
      <c r="W27" s="27"/>
      <c r="X27" s="28">
        <v>47328935293</v>
      </c>
      <c r="Y27" s="27"/>
      <c r="Z27" s="28">
        <v>31040205300</v>
      </c>
      <c r="AA27" s="27"/>
      <c r="AB27" s="39">
        <f t="shared" si="0"/>
        <v>1.5102086700843917</v>
      </c>
      <c r="AC27" s="35"/>
      <c r="AD27" s="16"/>
    </row>
    <row r="28" spans="1:30" ht="21.75" customHeight="1">
      <c r="A28" s="56" t="s">
        <v>38</v>
      </c>
      <c r="B28" s="56"/>
      <c r="C28" s="56"/>
      <c r="E28" s="57">
        <v>15829190</v>
      </c>
      <c r="F28" s="57"/>
      <c r="G28" s="27"/>
      <c r="H28" s="28">
        <v>183606917943</v>
      </c>
      <c r="I28" s="27"/>
      <c r="J28" s="28">
        <v>186145124759</v>
      </c>
      <c r="K28" s="27"/>
      <c r="L28" s="28">
        <v>0</v>
      </c>
      <c r="M28" s="27"/>
      <c r="N28" s="28">
        <v>0</v>
      </c>
      <c r="O28" s="27"/>
      <c r="P28" s="28">
        <v>-1378612</v>
      </c>
      <c r="Q28" s="27"/>
      <c r="R28" s="28">
        <v>15422977951</v>
      </c>
      <c r="S28" s="27"/>
      <c r="T28" s="28">
        <v>14450578</v>
      </c>
      <c r="U28" s="27"/>
      <c r="V28" s="28">
        <v>9670</v>
      </c>
      <c r="W28" s="27"/>
      <c r="X28" s="28">
        <v>167616036508</v>
      </c>
      <c r="Y28" s="27"/>
      <c r="Z28" s="28">
        <v>138905653578</v>
      </c>
      <c r="AA28" s="27"/>
      <c r="AB28" s="39">
        <f t="shared" si="0"/>
        <v>6.7582195520219255</v>
      </c>
      <c r="AC28" s="35"/>
      <c r="AD28" s="16"/>
    </row>
    <row r="29" spans="1:30" ht="21.75" customHeight="1">
      <c r="A29" s="56" t="s">
        <v>39</v>
      </c>
      <c r="B29" s="56"/>
      <c r="C29" s="56"/>
      <c r="E29" s="57">
        <v>45124995</v>
      </c>
      <c r="F29" s="57"/>
      <c r="G29" s="27"/>
      <c r="H29" s="28">
        <v>136262036534</v>
      </c>
      <c r="I29" s="27"/>
      <c r="J29" s="28">
        <v>98863728820</v>
      </c>
      <c r="K29" s="27"/>
      <c r="L29" s="28">
        <v>0</v>
      </c>
      <c r="M29" s="27"/>
      <c r="N29" s="28">
        <v>0</v>
      </c>
      <c r="O29" s="27"/>
      <c r="P29" s="28">
        <v>0</v>
      </c>
      <c r="Q29" s="27"/>
      <c r="R29" s="28">
        <v>0</v>
      </c>
      <c r="S29" s="27"/>
      <c r="T29" s="28">
        <v>45124995</v>
      </c>
      <c r="U29" s="27"/>
      <c r="V29" s="28">
        <v>1674</v>
      </c>
      <c r="W29" s="27"/>
      <c r="X29" s="28">
        <v>136262036534</v>
      </c>
      <c r="Y29" s="27"/>
      <c r="Z29" s="28">
        <v>75089783142</v>
      </c>
      <c r="AA29" s="27"/>
      <c r="AB29" s="39">
        <f t="shared" si="0"/>
        <v>3.6533663498612619</v>
      </c>
      <c r="AC29" s="35"/>
      <c r="AD29" s="16"/>
    </row>
    <row r="30" spans="1:30" ht="21.75" customHeight="1">
      <c r="A30" s="56" t="s">
        <v>40</v>
      </c>
      <c r="B30" s="56"/>
      <c r="C30" s="56"/>
      <c r="E30" s="57">
        <v>3718545</v>
      </c>
      <c r="F30" s="57"/>
      <c r="G30" s="27"/>
      <c r="H30" s="28">
        <v>27509019894</v>
      </c>
      <c r="I30" s="27"/>
      <c r="J30" s="28">
        <v>25874937600</v>
      </c>
      <c r="K30" s="27"/>
      <c r="L30" s="28">
        <v>0</v>
      </c>
      <c r="M30" s="27"/>
      <c r="N30" s="28">
        <v>0</v>
      </c>
      <c r="O30" s="27"/>
      <c r="P30" s="28">
        <v>0</v>
      </c>
      <c r="Q30" s="27"/>
      <c r="R30" s="28">
        <v>0</v>
      </c>
      <c r="S30" s="27"/>
      <c r="T30" s="28">
        <v>3718545</v>
      </c>
      <c r="U30" s="27"/>
      <c r="V30" s="28">
        <v>6750</v>
      </c>
      <c r="W30" s="27"/>
      <c r="X30" s="28">
        <v>27509019894</v>
      </c>
      <c r="Y30" s="27"/>
      <c r="Z30" s="28">
        <v>24950832686</v>
      </c>
      <c r="AA30" s="27"/>
      <c r="AB30" s="39">
        <f t="shared" si="0"/>
        <v>1.2139405485253745</v>
      </c>
      <c r="AC30" s="35"/>
      <c r="AD30" s="16"/>
    </row>
    <row r="31" spans="1:30" ht="21.75" customHeight="1">
      <c r="A31" s="56" t="s">
        <v>41</v>
      </c>
      <c r="B31" s="56"/>
      <c r="C31" s="56"/>
      <c r="E31" s="57">
        <v>12704704</v>
      </c>
      <c r="F31" s="57"/>
      <c r="G31" s="27"/>
      <c r="H31" s="28">
        <v>49146367151</v>
      </c>
      <c r="I31" s="27"/>
      <c r="J31" s="28">
        <v>61819498399</v>
      </c>
      <c r="K31" s="27"/>
      <c r="L31" s="28">
        <v>0</v>
      </c>
      <c r="M31" s="27"/>
      <c r="N31" s="28">
        <v>0</v>
      </c>
      <c r="O31" s="27"/>
      <c r="P31" s="28">
        <v>0</v>
      </c>
      <c r="Q31" s="27"/>
      <c r="R31" s="28">
        <v>0</v>
      </c>
      <c r="S31" s="27"/>
      <c r="T31" s="28">
        <v>12704704</v>
      </c>
      <c r="U31" s="27"/>
      <c r="V31" s="28">
        <v>4066</v>
      </c>
      <c r="W31" s="27"/>
      <c r="X31" s="28">
        <v>49146367151</v>
      </c>
      <c r="Y31" s="27"/>
      <c r="Z31" s="28">
        <v>51349965371</v>
      </c>
      <c r="AA31" s="27"/>
      <c r="AB31" s="39">
        <f t="shared" si="0"/>
        <v>2.4983456830363644</v>
      </c>
      <c r="AC31" s="35"/>
      <c r="AD31" s="16"/>
    </row>
    <row r="32" spans="1:30" ht="21.75" customHeight="1">
      <c r="A32" s="56" t="s">
        <v>42</v>
      </c>
      <c r="B32" s="56"/>
      <c r="C32" s="56"/>
      <c r="E32" s="57">
        <v>127979989</v>
      </c>
      <c r="F32" s="57"/>
      <c r="G32" s="27"/>
      <c r="H32" s="28">
        <v>65611870555</v>
      </c>
      <c r="I32" s="27"/>
      <c r="J32" s="28">
        <v>47198066492</v>
      </c>
      <c r="K32" s="27"/>
      <c r="L32" s="28">
        <v>0</v>
      </c>
      <c r="M32" s="27"/>
      <c r="N32" s="28">
        <v>0</v>
      </c>
      <c r="O32" s="27"/>
      <c r="P32" s="28">
        <v>-39200000</v>
      </c>
      <c r="Q32" s="27"/>
      <c r="R32" s="28">
        <v>11650664193</v>
      </c>
      <c r="S32" s="27"/>
      <c r="T32" s="28">
        <v>88779989</v>
      </c>
      <c r="U32" s="27"/>
      <c r="V32" s="28">
        <v>292</v>
      </c>
      <c r="W32" s="27"/>
      <c r="X32" s="28">
        <v>45515093352</v>
      </c>
      <c r="Y32" s="27"/>
      <c r="Z32" s="28">
        <v>25769510435</v>
      </c>
      <c r="AA32" s="27"/>
      <c r="AB32" s="39">
        <f t="shared" si="0"/>
        <v>1.2537719292329295</v>
      </c>
      <c r="AC32" s="35"/>
      <c r="AD32" s="16"/>
    </row>
    <row r="33" spans="1:30" ht="21.75" customHeight="1">
      <c r="A33" s="56" t="s">
        <v>43</v>
      </c>
      <c r="B33" s="56"/>
      <c r="C33" s="56"/>
      <c r="E33" s="57">
        <v>194</v>
      </c>
      <c r="F33" s="57"/>
      <c r="G33" s="27"/>
      <c r="H33" s="28">
        <v>2396898</v>
      </c>
      <c r="I33" s="27"/>
      <c r="J33" s="28">
        <v>11617024</v>
      </c>
      <c r="K33" s="27"/>
      <c r="L33" s="28">
        <v>0</v>
      </c>
      <c r="M33" s="27"/>
      <c r="N33" s="28">
        <v>0</v>
      </c>
      <c r="O33" s="27"/>
      <c r="P33" s="28">
        <v>-194</v>
      </c>
      <c r="Q33" s="27"/>
      <c r="R33" s="28">
        <v>9223812</v>
      </c>
      <c r="S33" s="27"/>
      <c r="T33" s="28">
        <v>0</v>
      </c>
      <c r="U33" s="27"/>
      <c r="V33" s="28">
        <v>0</v>
      </c>
      <c r="W33" s="27"/>
      <c r="X33" s="28">
        <v>0</v>
      </c>
      <c r="Y33" s="27"/>
      <c r="Z33" s="28">
        <v>0</v>
      </c>
      <c r="AA33" s="27"/>
      <c r="AB33" s="39">
        <f t="shared" si="0"/>
        <v>0</v>
      </c>
      <c r="AC33" s="35"/>
      <c r="AD33" s="16"/>
    </row>
    <row r="34" spans="1:30" ht="21.75" customHeight="1">
      <c r="A34" s="56" t="s">
        <v>44</v>
      </c>
      <c r="B34" s="56"/>
      <c r="C34" s="56"/>
      <c r="E34" s="57">
        <v>21273445</v>
      </c>
      <c r="F34" s="57"/>
      <c r="G34" s="27"/>
      <c r="H34" s="28">
        <v>157736018316</v>
      </c>
      <c r="I34" s="27"/>
      <c r="J34" s="28">
        <v>160293259457</v>
      </c>
      <c r="K34" s="27"/>
      <c r="L34" s="28">
        <v>0</v>
      </c>
      <c r="M34" s="27"/>
      <c r="N34" s="28">
        <v>0</v>
      </c>
      <c r="O34" s="27"/>
      <c r="P34" s="28">
        <v>-600000</v>
      </c>
      <c r="Q34" s="27"/>
      <c r="R34" s="28">
        <v>4252545917</v>
      </c>
      <c r="S34" s="27"/>
      <c r="T34" s="28">
        <v>20673445</v>
      </c>
      <c r="U34" s="27"/>
      <c r="V34" s="28">
        <v>6770</v>
      </c>
      <c r="W34" s="27"/>
      <c r="X34" s="28">
        <v>153287203796</v>
      </c>
      <c r="Y34" s="27"/>
      <c r="Z34" s="28">
        <v>139126465275</v>
      </c>
      <c r="AA34" s="27"/>
      <c r="AB34" s="39">
        <f t="shared" si="0"/>
        <v>6.7689627715348921</v>
      </c>
      <c r="AC34" s="35"/>
      <c r="AD34" s="16"/>
    </row>
    <row r="35" spans="1:30" ht="21.75" customHeight="1">
      <c r="A35" s="56" t="s">
        <v>45</v>
      </c>
      <c r="B35" s="56"/>
      <c r="C35" s="56"/>
      <c r="E35" s="57">
        <v>1000000</v>
      </c>
      <c r="F35" s="57"/>
      <c r="G35" s="27"/>
      <c r="H35" s="28">
        <v>14585231339</v>
      </c>
      <c r="I35" s="27"/>
      <c r="J35" s="28">
        <v>8340079500</v>
      </c>
      <c r="K35" s="27"/>
      <c r="L35" s="28">
        <v>0</v>
      </c>
      <c r="M35" s="27"/>
      <c r="N35" s="28">
        <v>0</v>
      </c>
      <c r="O35" s="27"/>
      <c r="P35" s="28">
        <v>0</v>
      </c>
      <c r="Q35" s="27"/>
      <c r="R35" s="28">
        <v>0</v>
      </c>
      <c r="S35" s="27"/>
      <c r="T35" s="28">
        <v>1000000</v>
      </c>
      <c r="U35" s="27"/>
      <c r="V35" s="28">
        <v>7920</v>
      </c>
      <c r="W35" s="27"/>
      <c r="X35" s="28">
        <v>14585231339</v>
      </c>
      <c r="Y35" s="27"/>
      <c r="Z35" s="28">
        <v>7872876000</v>
      </c>
      <c r="AA35" s="27"/>
      <c r="AB35" s="39">
        <f t="shared" si="0"/>
        <v>0.38304146118838089</v>
      </c>
      <c r="AC35" s="35"/>
      <c r="AD35" s="16"/>
    </row>
    <row r="36" spans="1:30" ht="21.75" customHeight="1">
      <c r="A36" s="56" t="s">
        <v>46</v>
      </c>
      <c r="B36" s="56"/>
      <c r="C36" s="56"/>
      <c r="E36" s="57">
        <v>16617157</v>
      </c>
      <c r="F36" s="57"/>
      <c r="G36" s="27"/>
      <c r="H36" s="28">
        <v>50925782425</v>
      </c>
      <c r="I36" s="27"/>
      <c r="J36" s="28">
        <v>44516777848</v>
      </c>
      <c r="K36" s="27"/>
      <c r="L36" s="28">
        <v>0</v>
      </c>
      <c r="M36" s="27"/>
      <c r="N36" s="28">
        <v>0</v>
      </c>
      <c r="O36" s="27"/>
      <c r="P36" s="28">
        <v>0</v>
      </c>
      <c r="Q36" s="27"/>
      <c r="R36" s="28">
        <v>0</v>
      </c>
      <c r="S36" s="27"/>
      <c r="T36" s="28">
        <v>16617157</v>
      </c>
      <c r="U36" s="27"/>
      <c r="V36" s="28">
        <v>3128</v>
      </c>
      <c r="W36" s="27"/>
      <c r="X36" s="28">
        <v>50925782425</v>
      </c>
      <c r="Y36" s="27"/>
      <c r="Z36" s="28">
        <v>51669195216</v>
      </c>
      <c r="AA36" s="27"/>
      <c r="AB36" s="39">
        <f t="shared" si="0"/>
        <v>2.5138772710206969</v>
      </c>
      <c r="AC36" s="35"/>
      <c r="AD36" s="16"/>
    </row>
    <row r="37" spans="1:30" ht="21.75" customHeight="1">
      <c r="A37" s="56" t="s">
        <v>47</v>
      </c>
      <c r="B37" s="56"/>
      <c r="C37" s="56"/>
      <c r="E37" s="57">
        <v>317986</v>
      </c>
      <c r="F37" s="57"/>
      <c r="G37" s="27"/>
      <c r="H37" s="28">
        <v>2252159852</v>
      </c>
      <c r="I37" s="27"/>
      <c r="J37" s="28">
        <v>2080846692</v>
      </c>
      <c r="K37" s="27"/>
      <c r="L37" s="28">
        <v>0</v>
      </c>
      <c r="M37" s="27"/>
      <c r="N37" s="28">
        <v>0</v>
      </c>
      <c r="O37" s="27"/>
      <c r="P37" s="28">
        <v>0</v>
      </c>
      <c r="Q37" s="27"/>
      <c r="R37" s="28">
        <v>0</v>
      </c>
      <c r="S37" s="27"/>
      <c r="T37" s="28">
        <v>317986</v>
      </c>
      <c r="U37" s="27"/>
      <c r="V37" s="28">
        <v>5420</v>
      </c>
      <c r="W37" s="27"/>
      <c r="X37" s="28">
        <v>2252159852</v>
      </c>
      <c r="Y37" s="27"/>
      <c r="Z37" s="28">
        <v>1713229389</v>
      </c>
      <c r="AA37" s="27"/>
      <c r="AB37" s="39">
        <f t="shared" si="0"/>
        <v>8.3354277206123539E-2</v>
      </c>
      <c r="AC37" s="35"/>
      <c r="AD37" s="16"/>
    </row>
    <row r="38" spans="1:30" ht="21.75" customHeight="1">
      <c r="A38" s="56" t="s">
        <v>48</v>
      </c>
      <c r="B38" s="56"/>
      <c r="C38" s="56"/>
      <c r="E38" s="57">
        <v>25355535</v>
      </c>
      <c r="F38" s="57"/>
      <c r="G38" s="27"/>
      <c r="H38" s="28">
        <v>52707794966</v>
      </c>
      <c r="I38" s="27"/>
      <c r="J38" s="28">
        <v>40125833950</v>
      </c>
      <c r="K38" s="27"/>
      <c r="L38" s="28">
        <v>0</v>
      </c>
      <c r="M38" s="27"/>
      <c r="N38" s="28">
        <v>0</v>
      </c>
      <c r="O38" s="27"/>
      <c r="P38" s="28">
        <v>-2800000</v>
      </c>
      <c r="Q38" s="27"/>
      <c r="R38" s="28">
        <v>3904751600</v>
      </c>
      <c r="S38" s="27"/>
      <c r="T38" s="28">
        <v>22555535</v>
      </c>
      <c r="U38" s="27"/>
      <c r="V38" s="28">
        <v>1344</v>
      </c>
      <c r="W38" s="27"/>
      <c r="X38" s="28">
        <v>46887297551</v>
      </c>
      <c r="Y38" s="27"/>
      <c r="Z38" s="28">
        <v>30134266937</v>
      </c>
      <c r="AA38" s="27"/>
      <c r="AB38" s="39">
        <f t="shared" si="0"/>
        <v>1.4661317718441389</v>
      </c>
      <c r="AC38" s="35"/>
      <c r="AD38" s="16"/>
    </row>
    <row r="39" spans="1:30" ht="21.75" customHeight="1">
      <c r="A39" s="56" t="s">
        <v>49</v>
      </c>
      <c r="B39" s="56"/>
      <c r="C39" s="56"/>
      <c r="E39" s="57">
        <v>41994168</v>
      </c>
      <c r="F39" s="57"/>
      <c r="G39" s="27"/>
      <c r="H39" s="28">
        <v>62642422278</v>
      </c>
      <c r="I39" s="27"/>
      <c r="J39" s="28">
        <v>43581052019</v>
      </c>
      <c r="K39" s="27"/>
      <c r="L39" s="28">
        <v>0</v>
      </c>
      <c r="M39" s="27"/>
      <c r="N39" s="28">
        <v>0</v>
      </c>
      <c r="O39" s="27"/>
      <c r="P39" s="28">
        <v>0</v>
      </c>
      <c r="Q39" s="27"/>
      <c r="R39" s="28">
        <v>0</v>
      </c>
      <c r="S39" s="27"/>
      <c r="T39" s="28">
        <v>41994168</v>
      </c>
      <c r="U39" s="27"/>
      <c r="V39" s="28">
        <v>829</v>
      </c>
      <c r="W39" s="27"/>
      <c r="X39" s="28">
        <v>62642422278</v>
      </c>
      <c r="Y39" s="27"/>
      <c r="Z39" s="28">
        <v>34606026938</v>
      </c>
      <c r="AA39" s="27"/>
      <c r="AB39" s="39">
        <f t="shared" si="0"/>
        <v>1.683697688653548</v>
      </c>
      <c r="AC39" s="35"/>
      <c r="AD39" s="16"/>
    </row>
    <row r="40" spans="1:30" ht="21.75" customHeight="1">
      <c r="A40" s="56" t="s">
        <v>50</v>
      </c>
      <c r="B40" s="56"/>
      <c r="C40" s="56"/>
      <c r="E40" s="57">
        <v>1220113</v>
      </c>
      <c r="F40" s="57"/>
      <c r="G40" s="27"/>
      <c r="H40" s="28">
        <v>50454768792</v>
      </c>
      <c r="I40" s="27"/>
      <c r="J40" s="28">
        <v>66779704220</v>
      </c>
      <c r="K40" s="27"/>
      <c r="L40" s="28">
        <v>100000</v>
      </c>
      <c r="M40" s="27"/>
      <c r="N40" s="28">
        <v>5000636283</v>
      </c>
      <c r="O40" s="27"/>
      <c r="P40" s="28">
        <v>-262148</v>
      </c>
      <c r="Q40" s="27"/>
      <c r="R40" s="28">
        <v>13299390811</v>
      </c>
      <c r="S40" s="27"/>
      <c r="T40" s="28">
        <v>1057965</v>
      </c>
      <c r="U40" s="27"/>
      <c r="V40" s="28">
        <v>50080</v>
      </c>
      <c r="W40" s="27"/>
      <c r="X40" s="28">
        <v>44614920032</v>
      </c>
      <c r="Y40" s="27"/>
      <c r="Z40" s="28">
        <v>52667639021</v>
      </c>
      <c r="AA40" s="27"/>
      <c r="AB40" s="39">
        <f t="shared" si="0"/>
        <v>2.5624548650259484</v>
      </c>
      <c r="AC40" s="35"/>
      <c r="AD40" s="16"/>
    </row>
    <row r="41" spans="1:30" ht="21.75" customHeight="1">
      <c r="A41" s="56" t="s">
        <v>51</v>
      </c>
      <c r="B41" s="56"/>
      <c r="C41" s="56"/>
      <c r="E41" s="57">
        <v>12280743</v>
      </c>
      <c r="F41" s="57"/>
      <c r="G41" s="27"/>
      <c r="H41" s="28">
        <v>38109582156</v>
      </c>
      <c r="I41" s="27"/>
      <c r="J41" s="28">
        <v>32216047936</v>
      </c>
      <c r="K41" s="27"/>
      <c r="L41" s="28">
        <v>0</v>
      </c>
      <c r="M41" s="27"/>
      <c r="N41" s="28">
        <v>0</v>
      </c>
      <c r="O41" s="27"/>
      <c r="P41" s="28">
        <v>0</v>
      </c>
      <c r="Q41" s="27"/>
      <c r="R41" s="28">
        <v>0</v>
      </c>
      <c r="S41" s="27"/>
      <c r="T41" s="28">
        <v>12280743</v>
      </c>
      <c r="U41" s="27"/>
      <c r="V41" s="28">
        <v>2481</v>
      </c>
      <c r="W41" s="27"/>
      <c r="X41" s="28">
        <v>38109582156</v>
      </c>
      <c r="Y41" s="27"/>
      <c r="Z41" s="28">
        <v>30287235668</v>
      </c>
      <c r="AA41" s="27"/>
      <c r="AB41" s="39">
        <f t="shared" si="0"/>
        <v>1.473574206633963</v>
      </c>
      <c r="AC41" s="35"/>
      <c r="AD41" s="16"/>
    </row>
    <row r="42" spans="1:30" ht="21.75" customHeight="1">
      <c r="A42" s="56" t="s">
        <v>52</v>
      </c>
      <c r="B42" s="56"/>
      <c r="C42" s="56"/>
      <c r="E42" s="57">
        <v>10165072</v>
      </c>
      <c r="F42" s="57"/>
      <c r="G42" s="27"/>
      <c r="H42" s="28">
        <v>159202412503</v>
      </c>
      <c r="I42" s="27"/>
      <c r="J42" s="28">
        <v>140453798520</v>
      </c>
      <c r="K42" s="27"/>
      <c r="L42" s="28">
        <v>0</v>
      </c>
      <c r="M42" s="27"/>
      <c r="N42" s="28">
        <v>0</v>
      </c>
      <c r="O42" s="27"/>
      <c r="P42" s="28">
        <v>0</v>
      </c>
      <c r="Q42" s="27"/>
      <c r="R42" s="28">
        <v>0</v>
      </c>
      <c r="S42" s="27"/>
      <c r="T42" s="28">
        <v>10165072</v>
      </c>
      <c r="U42" s="27"/>
      <c r="V42" s="28">
        <v>12840</v>
      </c>
      <c r="W42" s="27"/>
      <c r="X42" s="28">
        <v>159202412503</v>
      </c>
      <c r="Y42" s="27"/>
      <c r="Z42" s="28">
        <v>129742933309</v>
      </c>
      <c r="AA42" s="27"/>
      <c r="AB42" s="39">
        <f t="shared" si="0"/>
        <v>6.3124229002903149</v>
      </c>
      <c r="AC42" s="35"/>
      <c r="AD42" s="16"/>
    </row>
    <row r="43" spans="1:30" ht="21.75" customHeight="1">
      <c r="A43" s="56" t="s">
        <v>53</v>
      </c>
      <c r="B43" s="56"/>
      <c r="C43" s="56"/>
      <c r="E43" s="57">
        <v>20731385</v>
      </c>
      <c r="F43" s="57"/>
      <c r="G43" s="27"/>
      <c r="H43" s="28">
        <v>132325075034</v>
      </c>
      <c r="I43" s="27"/>
      <c r="J43" s="28">
        <v>104482728624</v>
      </c>
      <c r="K43" s="27"/>
      <c r="L43" s="28">
        <v>0</v>
      </c>
      <c r="M43" s="27"/>
      <c r="N43" s="28">
        <v>0</v>
      </c>
      <c r="O43" s="27"/>
      <c r="P43" s="28">
        <v>0</v>
      </c>
      <c r="Q43" s="27"/>
      <c r="R43" s="28">
        <v>0</v>
      </c>
      <c r="S43" s="27"/>
      <c r="T43" s="28">
        <v>20731385</v>
      </c>
      <c r="U43" s="27"/>
      <c r="V43" s="28">
        <v>4267</v>
      </c>
      <c r="W43" s="27"/>
      <c r="X43" s="28">
        <v>132325075034</v>
      </c>
      <c r="Y43" s="27"/>
      <c r="Z43" s="28">
        <v>87934477917</v>
      </c>
      <c r="AA43" s="27"/>
      <c r="AB43" s="39">
        <f t="shared" si="0"/>
        <v>4.2783032414285573</v>
      </c>
      <c r="AC43" s="35"/>
      <c r="AD43" s="16"/>
    </row>
    <row r="44" spans="1:30" ht="21.75" customHeight="1">
      <c r="A44" s="56" t="s">
        <v>54</v>
      </c>
      <c r="B44" s="56"/>
      <c r="C44" s="56"/>
      <c r="E44" s="57">
        <v>2236497</v>
      </c>
      <c r="F44" s="57"/>
      <c r="G44" s="27"/>
      <c r="H44" s="28">
        <v>20273337614</v>
      </c>
      <c r="I44" s="27"/>
      <c r="J44" s="28">
        <v>24121609794</v>
      </c>
      <c r="K44" s="27"/>
      <c r="L44" s="28">
        <v>0</v>
      </c>
      <c r="M44" s="27"/>
      <c r="N44" s="28">
        <v>0</v>
      </c>
      <c r="O44" s="27"/>
      <c r="P44" s="28">
        <v>-157804</v>
      </c>
      <c r="Q44" s="27"/>
      <c r="R44" s="28">
        <v>1452576183</v>
      </c>
      <c r="S44" s="27"/>
      <c r="T44" s="28">
        <v>2078693</v>
      </c>
      <c r="U44" s="27"/>
      <c r="V44" s="28">
        <v>9540</v>
      </c>
      <c r="W44" s="27"/>
      <c r="X44" s="28">
        <v>18842880176</v>
      </c>
      <c r="Y44" s="27"/>
      <c r="Z44" s="28">
        <v>19712738369</v>
      </c>
      <c r="AA44" s="27"/>
      <c r="AB44" s="39">
        <f t="shared" si="0"/>
        <v>0.95908993217802763</v>
      </c>
      <c r="AC44" s="35"/>
      <c r="AD44" s="16"/>
    </row>
    <row r="45" spans="1:30" ht="21.75" customHeight="1">
      <c r="A45" s="56" t="s">
        <v>55</v>
      </c>
      <c r="B45" s="56"/>
      <c r="C45" s="56"/>
      <c r="E45" s="57">
        <v>9823776</v>
      </c>
      <c r="F45" s="57"/>
      <c r="G45" s="27"/>
      <c r="H45" s="28">
        <v>93546030061</v>
      </c>
      <c r="I45" s="27"/>
      <c r="J45" s="28">
        <v>82321685811</v>
      </c>
      <c r="K45" s="27"/>
      <c r="L45" s="28">
        <v>0</v>
      </c>
      <c r="M45" s="27"/>
      <c r="N45" s="28">
        <v>0</v>
      </c>
      <c r="O45" s="27"/>
      <c r="P45" s="28">
        <v>0</v>
      </c>
      <c r="Q45" s="27"/>
      <c r="R45" s="28">
        <v>0</v>
      </c>
      <c r="S45" s="27"/>
      <c r="T45" s="28">
        <v>9823776</v>
      </c>
      <c r="U45" s="27"/>
      <c r="V45" s="28">
        <v>5940</v>
      </c>
      <c r="W45" s="27"/>
      <c r="X45" s="28">
        <v>93546030061</v>
      </c>
      <c r="Y45" s="27"/>
      <c r="Z45" s="28">
        <v>58006027724</v>
      </c>
      <c r="AA45" s="27"/>
      <c r="AB45" s="39">
        <f t="shared" si="0"/>
        <v>2.8221851350300318</v>
      </c>
      <c r="AC45" s="35"/>
      <c r="AD45" s="16"/>
    </row>
    <row r="46" spans="1:30" ht="21.75" customHeight="1">
      <c r="A46" s="56" t="s">
        <v>56</v>
      </c>
      <c r="B46" s="56"/>
      <c r="C46" s="56"/>
      <c r="E46" s="57">
        <v>16260612</v>
      </c>
      <c r="F46" s="57"/>
      <c r="G46" s="27"/>
      <c r="H46" s="28">
        <v>72430489272</v>
      </c>
      <c r="I46" s="27"/>
      <c r="J46" s="28">
        <v>77344076600</v>
      </c>
      <c r="K46" s="27"/>
      <c r="L46" s="28">
        <v>0</v>
      </c>
      <c r="M46" s="27"/>
      <c r="N46" s="28">
        <v>0</v>
      </c>
      <c r="O46" s="27"/>
      <c r="P46" s="28">
        <v>0</v>
      </c>
      <c r="Q46" s="27"/>
      <c r="R46" s="28">
        <v>0</v>
      </c>
      <c r="S46" s="27"/>
      <c r="T46" s="28">
        <v>16260612</v>
      </c>
      <c r="U46" s="27"/>
      <c r="V46" s="28">
        <v>4337</v>
      </c>
      <c r="W46" s="27"/>
      <c r="X46" s="28">
        <v>72430489272</v>
      </c>
      <c r="Y46" s="27"/>
      <c r="Z46" s="28">
        <v>70102666712</v>
      </c>
      <c r="AA46" s="27"/>
      <c r="AB46" s="39">
        <f t="shared" si="0"/>
        <v>3.4107266379613437</v>
      </c>
      <c r="AC46" s="35"/>
      <c r="AD46" s="16"/>
    </row>
    <row r="47" spans="1:30" ht="21.75" customHeight="1">
      <c r="A47" s="56" t="s">
        <v>57</v>
      </c>
      <c r="B47" s="56"/>
      <c r="C47" s="56"/>
      <c r="E47" s="57">
        <v>0</v>
      </c>
      <c r="F47" s="57"/>
      <c r="G47" s="27"/>
      <c r="H47" s="28">
        <v>0</v>
      </c>
      <c r="I47" s="27"/>
      <c r="J47" s="28">
        <v>0</v>
      </c>
      <c r="K47" s="27"/>
      <c r="L47" s="28">
        <v>92000000</v>
      </c>
      <c r="M47" s="27"/>
      <c r="N47" s="28">
        <v>5521421400</v>
      </c>
      <c r="O47" s="27"/>
      <c r="P47" s="28">
        <v>0</v>
      </c>
      <c r="Q47" s="27"/>
      <c r="R47" s="28">
        <v>0</v>
      </c>
      <c r="S47" s="27"/>
      <c r="T47" s="28">
        <v>92000000</v>
      </c>
      <c r="U47" s="27"/>
      <c r="V47" s="28">
        <v>60</v>
      </c>
      <c r="W47" s="27"/>
      <c r="X47" s="28">
        <v>5521421400</v>
      </c>
      <c r="Y47" s="27"/>
      <c r="Z47" s="28">
        <v>5518578600</v>
      </c>
      <c r="AA47" s="27"/>
      <c r="AB47" s="39">
        <f t="shared" si="0"/>
        <v>0.26849710456851217</v>
      </c>
      <c r="AC47" s="35"/>
      <c r="AD47" s="16"/>
    </row>
    <row r="48" spans="1:30" ht="21.75" customHeight="1">
      <c r="A48" s="73" t="s">
        <v>58</v>
      </c>
      <c r="B48" s="73"/>
      <c r="C48" s="73"/>
      <c r="D48" s="74"/>
      <c r="E48" s="57">
        <v>0</v>
      </c>
      <c r="F48" s="58"/>
      <c r="G48" s="27"/>
      <c r="H48" s="29">
        <v>0</v>
      </c>
      <c r="I48" s="27"/>
      <c r="J48" s="29">
        <v>0</v>
      </c>
      <c r="K48" s="27"/>
      <c r="L48" s="29">
        <v>160000000</v>
      </c>
      <c r="M48" s="27"/>
      <c r="N48" s="29">
        <v>8002059979</v>
      </c>
      <c r="O48" s="27"/>
      <c r="P48" s="29">
        <v>0</v>
      </c>
      <c r="Q48" s="27"/>
      <c r="R48" s="29">
        <v>0</v>
      </c>
      <c r="S48" s="27"/>
      <c r="T48" s="29">
        <v>160000000</v>
      </c>
      <c r="U48" s="27"/>
      <c r="V48" s="28">
        <v>45</v>
      </c>
      <c r="W48" s="27"/>
      <c r="X48" s="29">
        <v>8002059979</v>
      </c>
      <c r="Y48" s="27"/>
      <c r="Z48" s="29">
        <v>7198146000</v>
      </c>
      <c r="AA48" s="27"/>
      <c r="AB48" s="39">
        <f t="shared" si="0"/>
        <v>0.35021361465458106</v>
      </c>
      <c r="AC48" s="35"/>
      <c r="AD48" s="16"/>
    </row>
    <row r="49" spans="1:29" ht="21.75" customHeight="1" thickBot="1">
      <c r="A49" s="75"/>
      <c r="B49" s="75"/>
      <c r="C49" s="75"/>
      <c r="D49" s="75"/>
      <c r="E49" s="27"/>
      <c r="F49" s="30">
        <f>SUM(E9:F48)</f>
        <v>1278519816</v>
      </c>
      <c r="G49" s="27"/>
      <c r="H49" s="30">
        <f>SUM(H9:H48)</f>
        <v>2465181618825</v>
      </c>
      <c r="I49" s="27"/>
      <c r="J49" s="30">
        <f>SUM(J9:J48)</f>
        <v>2367771340290</v>
      </c>
      <c r="K49" s="27"/>
      <c r="L49" s="30">
        <f>SUM(L9:L48)</f>
        <v>252100000</v>
      </c>
      <c r="M49" s="27"/>
      <c r="N49" s="30">
        <f>SUM(N9:N48)</f>
        <v>18524117662</v>
      </c>
      <c r="O49" s="27"/>
      <c r="P49" s="30">
        <f>SUM(P9:P48)</f>
        <v>-169790922</v>
      </c>
      <c r="Q49" s="27"/>
      <c r="R49" s="30">
        <f>SUM(R9:R48)</f>
        <v>149593905410</v>
      </c>
      <c r="S49" s="27"/>
      <c r="T49" s="30">
        <f>SUM(T9:T48)</f>
        <v>1360828894</v>
      </c>
      <c r="U49" s="27"/>
      <c r="V49" s="28"/>
      <c r="W49" s="27"/>
      <c r="X49" s="30">
        <f>SUM(X9:X48)</f>
        <v>2281550892181</v>
      </c>
      <c r="Y49" s="27"/>
      <c r="Z49" s="30">
        <f>SUM(Z9:Z48)</f>
        <v>1886153855385</v>
      </c>
      <c r="AA49" s="27"/>
      <c r="AB49" s="48">
        <f>SUM(AB9:AB48)</f>
        <v>91.767624536798067</v>
      </c>
      <c r="AC49" s="16"/>
    </row>
    <row r="50" spans="1:29" ht="15.75" customHeight="1" thickTop="1">
      <c r="AC50" s="16"/>
    </row>
    <row r="51" spans="1:29" ht="15.75" customHeight="1">
      <c r="J51" s="28"/>
      <c r="AC51" s="16"/>
    </row>
    <row r="52" spans="1:29" ht="15.75" customHeight="1">
      <c r="J52" s="35"/>
      <c r="AC52" s="16"/>
    </row>
    <row r="53" spans="1:29" ht="15.75" customHeight="1">
      <c r="H53" s="35"/>
      <c r="J53" s="35"/>
      <c r="X53" s="35"/>
      <c r="AC53" s="16"/>
    </row>
    <row r="54" spans="1:29" ht="15.75" customHeight="1">
      <c r="AC54" s="16"/>
    </row>
  </sheetData>
  <mergeCells count="9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D49"/>
  </mergeCells>
  <pageMargins left="0.39" right="0.39" top="0.39" bottom="0.39" header="0" footer="0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49"/>
  <sheetViews>
    <sheetView rightToLeft="1" view="pageBreakPreview" zoomScaleNormal="100" zoomScaleSheetLayoutView="100" workbookViewId="0">
      <selection activeCell="P14" sqref="P14"/>
    </sheetView>
  </sheetViews>
  <sheetFormatPr defaultRowHeight="12.75"/>
  <cols>
    <col min="1" max="1" width="27.28515625" bestFit="1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</row>
    <row r="2" spans="1:49" ht="21.75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</row>
    <row r="3" spans="1:49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</row>
    <row r="4" spans="1:49" ht="14.45" customHeight="1"/>
    <row r="5" spans="1:49" ht="24">
      <c r="A5" s="64" t="s">
        <v>63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</row>
    <row r="6" spans="1:49" ht="14.45" customHeight="1">
      <c r="C6" s="59" t="s">
        <v>7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Y6" s="59" t="s">
        <v>9</v>
      </c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</row>
    <row r="7" spans="1:49" ht="14.45" customHeight="1">
      <c r="A7" s="2" t="s">
        <v>60</v>
      </c>
      <c r="C7" s="4" t="s">
        <v>64</v>
      </c>
      <c r="D7" s="3"/>
      <c r="E7" s="4" t="s">
        <v>65</v>
      </c>
      <c r="F7" s="3"/>
      <c r="G7" s="62" t="s">
        <v>66</v>
      </c>
      <c r="H7" s="62"/>
      <c r="I7" s="62"/>
      <c r="J7" s="3"/>
      <c r="K7" s="62" t="s">
        <v>67</v>
      </c>
      <c r="L7" s="62"/>
      <c r="M7" s="62"/>
      <c r="N7" s="3"/>
      <c r="O7" s="62" t="s">
        <v>61</v>
      </c>
      <c r="P7" s="62"/>
      <c r="Q7" s="62"/>
      <c r="R7" s="3"/>
      <c r="S7" s="62" t="s">
        <v>62</v>
      </c>
      <c r="T7" s="62"/>
      <c r="U7" s="62"/>
      <c r="V7" s="62"/>
      <c r="W7" s="62"/>
      <c r="Y7" s="62" t="s">
        <v>64</v>
      </c>
      <c r="Z7" s="62"/>
      <c r="AA7" s="62"/>
      <c r="AB7" s="62"/>
      <c r="AC7" s="62"/>
      <c r="AD7" s="3"/>
      <c r="AE7" s="62" t="s">
        <v>65</v>
      </c>
      <c r="AF7" s="62"/>
      <c r="AG7" s="62"/>
      <c r="AH7" s="62"/>
      <c r="AI7" s="62"/>
      <c r="AJ7" s="3"/>
      <c r="AK7" s="62" t="s">
        <v>66</v>
      </c>
      <c r="AL7" s="62"/>
      <c r="AM7" s="62"/>
      <c r="AN7" s="3"/>
      <c r="AO7" s="62" t="s">
        <v>67</v>
      </c>
      <c r="AP7" s="62"/>
      <c r="AQ7" s="62"/>
      <c r="AR7" s="3"/>
      <c r="AS7" s="62" t="s">
        <v>61</v>
      </c>
      <c r="AT7" s="62"/>
      <c r="AU7" s="3"/>
      <c r="AV7" s="4" t="s">
        <v>62</v>
      </c>
    </row>
    <row r="8" spans="1:49" ht="21.75" customHeight="1">
      <c r="A8" s="36" t="s">
        <v>57</v>
      </c>
      <c r="B8" s="8"/>
      <c r="C8" s="21" t="s">
        <v>68</v>
      </c>
      <c r="D8" s="8"/>
      <c r="E8" s="21" t="s">
        <v>69</v>
      </c>
      <c r="F8" s="8"/>
      <c r="G8" s="60" t="s">
        <v>69</v>
      </c>
      <c r="H8" s="60"/>
      <c r="I8" s="60"/>
      <c r="J8" s="8"/>
      <c r="K8" s="66">
        <v>0</v>
      </c>
      <c r="L8" s="66"/>
      <c r="M8" s="66"/>
      <c r="N8" s="8"/>
      <c r="O8" s="66">
        <v>0</v>
      </c>
      <c r="P8" s="66"/>
      <c r="Q8" s="66"/>
      <c r="R8" s="8"/>
      <c r="S8" s="60" t="s">
        <v>69</v>
      </c>
      <c r="T8" s="60"/>
      <c r="U8" s="60"/>
      <c r="V8" s="60"/>
      <c r="W8" s="60"/>
      <c r="X8" s="8"/>
      <c r="Y8" s="60" t="s">
        <v>68</v>
      </c>
      <c r="Z8" s="60"/>
      <c r="AA8" s="60"/>
      <c r="AB8" s="60"/>
      <c r="AC8" s="60"/>
      <c r="AD8" s="8"/>
      <c r="AE8" s="60" t="s">
        <v>70</v>
      </c>
      <c r="AF8" s="60"/>
      <c r="AG8" s="60"/>
      <c r="AH8" s="60"/>
      <c r="AI8" s="60"/>
      <c r="AJ8" s="8"/>
      <c r="AK8" s="60" t="s">
        <v>69</v>
      </c>
      <c r="AL8" s="60"/>
      <c r="AM8" s="60"/>
      <c r="AN8" s="8"/>
      <c r="AO8" s="66">
        <v>92000000</v>
      </c>
      <c r="AP8" s="66"/>
      <c r="AQ8" s="66"/>
      <c r="AR8" s="8"/>
      <c r="AS8" s="66">
        <v>380</v>
      </c>
      <c r="AT8" s="66"/>
      <c r="AU8" s="8"/>
      <c r="AV8" s="21" t="s">
        <v>71</v>
      </c>
    </row>
    <row r="9" spans="1:49" ht="21.75" customHeight="1">
      <c r="A9" s="37" t="s">
        <v>58</v>
      </c>
      <c r="B9" s="8"/>
      <c r="C9" s="22" t="s">
        <v>68</v>
      </c>
      <c r="D9" s="8"/>
      <c r="E9" s="22" t="s">
        <v>69</v>
      </c>
      <c r="F9" s="8"/>
      <c r="G9" s="56" t="s">
        <v>69</v>
      </c>
      <c r="H9" s="56"/>
      <c r="I9" s="56"/>
      <c r="J9" s="8"/>
      <c r="K9" s="65">
        <v>0</v>
      </c>
      <c r="L9" s="65"/>
      <c r="M9" s="65"/>
      <c r="N9" s="8"/>
      <c r="O9" s="65">
        <v>0</v>
      </c>
      <c r="P9" s="65"/>
      <c r="Q9" s="65"/>
      <c r="R9" s="8"/>
      <c r="S9" s="56" t="s">
        <v>69</v>
      </c>
      <c r="T9" s="56"/>
      <c r="U9" s="56"/>
      <c r="V9" s="56"/>
      <c r="W9" s="56"/>
      <c r="X9" s="8"/>
      <c r="Y9" s="56" t="s">
        <v>68</v>
      </c>
      <c r="Z9" s="56"/>
      <c r="AA9" s="56"/>
      <c r="AB9" s="56"/>
      <c r="AC9" s="56"/>
      <c r="AD9" s="8"/>
      <c r="AE9" s="56" t="s">
        <v>70</v>
      </c>
      <c r="AF9" s="56"/>
      <c r="AG9" s="56"/>
      <c r="AH9" s="56"/>
      <c r="AI9" s="56"/>
      <c r="AJ9" s="8"/>
      <c r="AK9" s="56" t="s">
        <v>69</v>
      </c>
      <c r="AL9" s="56"/>
      <c r="AM9" s="56"/>
      <c r="AN9" s="8"/>
      <c r="AO9" s="65">
        <v>160000000</v>
      </c>
      <c r="AP9" s="65"/>
      <c r="AQ9" s="65"/>
      <c r="AR9" s="8"/>
      <c r="AS9" s="65">
        <v>500</v>
      </c>
      <c r="AT9" s="65"/>
      <c r="AU9" s="8"/>
      <c r="AV9" s="22" t="s">
        <v>72</v>
      </c>
    </row>
    <row r="10" spans="1:49" ht="21.75" customHeight="1" thickBot="1">
      <c r="A10" s="8"/>
      <c r="B10" s="8"/>
      <c r="C10" s="8"/>
      <c r="D10" s="8"/>
      <c r="E10" s="8"/>
      <c r="F10" s="8"/>
      <c r="G10" s="8"/>
      <c r="H10" s="8"/>
      <c r="I10" s="8"/>
      <c r="J10" s="8"/>
      <c r="K10" s="76">
        <f>SUM(K8:M9)</f>
        <v>0</v>
      </c>
      <c r="L10" s="76"/>
      <c r="M10" s="76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76">
        <f>SUM(AO8:AQ9)</f>
        <v>252000000</v>
      </c>
      <c r="AP10" s="76"/>
      <c r="AQ10" s="76"/>
      <c r="AR10" s="8"/>
      <c r="AS10" s="8"/>
      <c r="AT10" s="8"/>
      <c r="AU10" s="8"/>
      <c r="AV10" s="8"/>
    </row>
    <row r="11" spans="1:49" ht="21.75" customHeight="1" thickTop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</row>
    <row r="12" spans="1:49" ht="21.75" customHeight="1"/>
    <row r="13" spans="1:49" ht="21.75" customHeight="1"/>
    <row r="14" spans="1:49" ht="21.75" customHeight="1"/>
    <row r="15" spans="1:49" ht="21.75" customHeight="1"/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</sheetData>
  <mergeCells count="35">
    <mergeCell ref="AO10:AQ10"/>
    <mergeCell ref="K10:M10"/>
    <mergeCell ref="A1:AW1"/>
    <mergeCell ref="A2:AW2"/>
    <mergeCell ref="A3:AW3"/>
    <mergeCell ref="A5:AW5"/>
    <mergeCell ref="S8:W8"/>
    <mergeCell ref="Y8:AC8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AE8:AI8"/>
    <mergeCell ref="AK8:AM8"/>
    <mergeCell ref="AO8:AQ8"/>
    <mergeCell ref="AS8:AT8"/>
    <mergeCell ref="AE9:AI9"/>
    <mergeCell ref="AK9:AM9"/>
    <mergeCell ref="AO9:AQ9"/>
    <mergeCell ref="AS9:AT9"/>
    <mergeCell ref="G8:I8"/>
    <mergeCell ref="K8:M8"/>
    <mergeCell ref="O8:Q8"/>
    <mergeCell ref="G9:I9"/>
    <mergeCell ref="K9:M9"/>
    <mergeCell ref="O9:Q9"/>
    <mergeCell ref="S9:W9"/>
    <mergeCell ref="Y9:AC9"/>
  </mergeCells>
  <pageMargins left="0.39" right="0.39" top="0.39" bottom="0.39" header="0" footer="0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5"/>
  <sheetViews>
    <sheetView rightToLeft="1" view="pageBreakPreview" zoomScaleNormal="100" zoomScaleSheetLayoutView="100" workbookViewId="0">
      <selection activeCell="T4" sqref="T4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4.85546875" bestFit="1" customWidth="1"/>
    <col min="5" max="5" width="1.28515625" customWidth="1"/>
    <col min="6" max="6" width="16.140625" bestFit="1" customWidth="1"/>
    <col min="7" max="7" width="1.28515625" customWidth="1"/>
    <col min="8" max="8" width="15.85546875" bestFit="1" customWidth="1"/>
    <col min="9" max="9" width="1.28515625" customWidth="1"/>
    <col min="10" max="10" width="16.42578125" customWidth="1"/>
    <col min="11" max="11" width="1.28515625" customWidth="1"/>
    <col min="12" max="12" width="18.28515625" bestFit="1" customWidth="1"/>
    <col min="13" max="13" width="0.28515625" customWidth="1"/>
    <col min="15" max="15" width="16.42578125" bestFit="1" customWidth="1"/>
  </cols>
  <sheetData>
    <row r="1" spans="1:15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5" ht="21.75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5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5" ht="14.45" customHeight="1"/>
    <row r="5" spans="1:15" ht="24">
      <c r="A5" s="1" t="s">
        <v>73</v>
      </c>
      <c r="B5" s="64" t="s">
        <v>74</v>
      </c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5" ht="14.45" customHeight="1">
      <c r="D6" s="2" t="s">
        <v>7</v>
      </c>
      <c r="F6" s="59" t="s">
        <v>8</v>
      </c>
      <c r="G6" s="59"/>
      <c r="H6" s="59"/>
      <c r="J6" s="2" t="s">
        <v>9</v>
      </c>
    </row>
    <row r="7" spans="1:15" ht="14.45" customHeight="1">
      <c r="D7" s="3"/>
      <c r="F7" s="3"/>
      <c r="G7" s="3"/>
      <c r="H7" s="3"/>
      <c r="J7" s="3"/>
    </row>
    <row r="8" spans="1:15" ht="14.45" customHeight="1">
      <c r="A8" s="59" t="s">
        <v>75</v>
      </c>
      <c r="B8" s="59"/>
      <c r="D8" s="2" t="s">
        <v>76</v>
      </c>
      <c r="F8" s="2" t="s">
        <v>77</v>
      </c>
      <c r="H8" s="2" t="s">
        <v>78</v>
      </c>
      <c r="J8" s="2" t="s">
        <v>76</v>
      </c>
      <c r="L8" s="2" t="s">
        <v>18</v>
      </c>
    </row>
    <row r="9" spans="1:15" ht="21.75" customHeight="1">
      <c r="A9" s="67" t="s">
        <v>199</v>
      </c>
      <c r="B9" s="67"/>
      <c r="D9" s="9">
        <v>30846997</v>
      </c>
      <c r="E9" s="8"/>
      <c r="F9" s="9">
        <v>127476</v>
      </c>
      <c r="G9" s="8"/>
      <c r="H9" s="9">
        <v>0</v>
      </c>
      <c r="I9" s="8"/>
      <c r="J9" s="9">
        <v>30974473</v>
      </c>
      <c r="K9" s="8"/>
      <c r="L9" s="10">
        <f>J9/2055358700746*100</f>
        <v>1.5070105762443168E-3</v>
      </c>
      <c r="N9" s="18"/>
      <c r="O9" s="17"/>
    </row>
    <row r="10" spans="1:15" ht="21.75" customHeight="1">
      <c r="A10" s="68" t="s">
        <v>200</v>
      </c>
      <c r="B10" s="68"/>
      <c r="D10" s="11">
        <v>38219546688</v>
      </c>
      <c r="E10" s="8"/>
      <c r="F10" s="11">
        <v>210292188072</v>
      </c>
      <c r="G10" s="8"/>
      <c r="H10" s="11">
        <v>184664312452</v>
      </c>
      <c r="I10" s="8"/>
      <c r="J10" s="11">
        <v>63847422308</v>
      </c>
      <c r="K10" s="8"/>
      <c r="L10" s="12">
        <f t="shared" ref="L10:L11" si="0">J10/2055358700746*100</f>
        <v>3.1063883051083172</v>
      </c>
    </row>
    <row r="11" spans="1:15" ht="21.75" customHeight="1">
      <c r="A11" s="77" t="s">
        <v>201</v>
      </c>
      <c r="B11" s="77"/>
      <c r="D11" s="13">
        <v>0</v>
      </c>
      <c r="E11" s="8"/>
      <c r="F11" s="13">
        <v>1000000</v>
      </c>
      <c r="G11" s="8"/>
      <c r="H11" s="13">
        <v>500000</v>
      </c>
      <c r="I11" s="8"/>
      <c r="J11" s="13">
        <v>500000</v>
      </c>
      <c r="K11" s="8"/>
      <c r="L11" s="12">
        <f t="shared" si="0"/>
        <v>2.4326654019978271E-5</v>
      </c>
    </row>
    <row r="12" spans="1:15" ht="21.75" customHeight="1">
      <c r="A12" s="75"/>
      <c r="B12" s="75"/>
      <c r="D12" s="14">
        <f>SUM(D9:D11)</f>
        <v>38250393685</v>
      </c>
      <c r="E12" s="8"/>
      <c r="F12" s="14">
        <f>SUM(F9:F11)</f>
        <v>210293315548</v>
      </c>
      <c r="G12" s="8"/>
      <c r="H12" s="14">
        <f>SUM(H9:H11)</f>
        <v>184664812452</v>
      </c>
      <c r="I12" s="8"/>
      <c r="J12" s="14">
        <f>SUM(J9:J11)</f>
        <v>63878896781</v>
      </c>
      <c r="K12" s="8"/>
      <c r="L12" s="15">
        <f>SUM(L9:L11)</f>
        <v>3.1079196423385818</v>
      </c>
    </row>
    <row r="13" spans="1:15">
      <c r="J13" s="16"/>
    </row>
    <row r="14" spans="1:15">
      <c r="F14" s="16"/>
      <c r="J14" s="16"/>
    </row>
    <row r="15" spans="1:15">
      <c r="D15" s="16"/>
    </row>
  </sheetData>
  <mergeCells count="10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4"/>
  <sheetViews>
    <sheetView rightToLeft="1" view="pageBreakPreview" zoomScaleNormal="100" zoomScaleSheetLayoutView="100" workbookViewId="0">
      <selection activeCell="I28" sqref="I28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6" bestFit="1" customWidth="1"/>
    <col min="13" max="13" width="17.7109375" bestFit="1" customWidth="1"/>
    <col min="14" max="14" width="14.85546875" bestFit="1" customWidth="1"/>
  </cols>
  <sheetData>
    <row r="1" spans="1:14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4" ht="21.75" customHeight="1">
      <c r="A2" s="63" t="s">
        <v>82</v>
      </c>
      <c r="B2" s="63"/>
      <c r="C2" s="63"/>
      <c r="D2" s="63"/>
      <c r="E2" s="63"/>
      <c r="F2" s="63"/>
      <c r="G2" s="63"/>
      <c r="H2" s="63"/>
      <c r="I2" s="63"/>
      <c r="J2" s="63"/>
    </row>
    <row r="3" spans="1:14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</row>
    <row r="4" spans="1:14" ht="14.45" customHeight="1"/>
    <row r="5" spans="1:14" ht="29.1" customHeight="1">
      <c r="A5" s="1" t="s">
        <v>83</v>
      </c>
      <c r="B5" s="64" t="s">
        <v>84</v>
      </c>
      <c r="C5" s="64"/>
      <c r="D5" s="64"/>
      <c r="E5" s="64"/>
      <c r="F5" s="64"/>
      <c r="G5" s="64"/>
      <c r="H5" s="64"/>
      <c r="I5" s="64"/>
      <c r="J5" s="64"/>
    </row>
    <row r="6" spans="1:14" ht="14.45" customHeight="1"/>
    <row r="7" spans="1:14" ht="14.45" customHeight="1">
      <c r="A7" s="59" t="s">
        <v>85</v>
      </c>
      <c r="B7" s="59"/>
      <c r="D7" s="2" t="s">
        <v>86</v>
      </c>
      <c r="F7" s="2" t="s">
        <v>76</v>
      </c>
      <c r="H7" s="2" t="s">
        <v>87</v>
      </c>
      <c r="J7" s="2" t="s">
        <v>88</v>
      </c>
    </row>
    <row r="8" spans="1:14" ht="21.75" customHeight="1">
      <c r="A8" s="60" t="s">
        <v>89</v>
      </c>
      <c r="B8" s="60"/>
      <c r="C8" s="8"/>
      <c r="D8" s="21" t="s">
        <v>90</v>
      </c>
      <c r="F8" s="26">
        <f>'1-2'!T99</f>
        <v>-286625061770</v>
      </c>
      <c r="G8" s="49"/>
      <c r="H8" s="38">
        <f>F8/284411752911*100</f>
        <v>-100.77820583585118</v>
      </c>
      <c r="I8" s="49"/>
      <c r="J8" s="38">
        <f>F8/2055358700746*100</f>
        <v>-13.945257422267382</v>
      </c>
      <c r="L8" s="50"/>
      <c r="M8" s="11"/>
      <c r="N8" s="16"/>
    </row>
    <row r="9" spans="1:14" ht="21.75" customHeight="1">
      <c r="A9" s="56" t="s">
        <v>93</v>
      </c>
      <c r="B9" s="56"/>
      <c r="C9" s="8"/>
      <c r="D9" s="22" t="s">
        <v>91</v>
      </c>
      <c r="F9" s="28">
        <f>'2-2'!H11</f>
        <v>913630447</v>
      </c>
      <c r="G9" s="49"/>
      <c r="H9" s="39">
        <f>F9/284411752911*100</f>
        <v>0.32123512395280629</v>
      </c>
      <c r="I9" s="49"/>
      <c r="J9" s="39">
        <f t="shared" ref="J9:J10" si="0">F9/2055358700746*100</f>
        <v>4.4451143572574195E-2</v>
      </c>
      <c r="L9" s="51"/>
      <c r="M9" s="11"/>
      <c r="N9" s="16"/>
    </row>
    <row r="10" spans="1:14" ht="21.75" customHeight="1">
      <c r="A10" s="56" t="s">
        <v>94</v>
      </c>
      <c r="B10" s="56"/>
      <c r="C10" s="8"/>
      <c r="D10" s="22" t="s">
        <v>92</v>
      </c>
      <c r="F10" s="29">
        <f>'3-2'!F10</f>
        <v>1299678412</v>
      </c>
      <c r="G10" s="49"/>
      <c r="H10" s="39">
        <f t="shared" ref="H10" si="1">F10/284411752911*100</f>
        <v>0.45697071189835958</v>
      </c>
      <c r="I10" s="49"/>
      <c r="J10" s="39">
        <f t="shared" si="0"/>
        <v>6.3233654131917547E-2</v>
      </c>
      <c r="L10" s="16"/>
      <c r="N10" s="16"/>
    </row>
    <row r="11" spans="1:14" ht="21.75" customHeight="1" thickBot="1">
      <c r="A11" s="69"/>
      <c r="B11" s="69"/>
      <c r="C11" s="8"/>
      <c r="D11" s="11"/>
      <c r="F11" s="30">
        <f>SUM(F8:F10)</f>
        <v>-284411752911</v>
      </c>
      <c r="G11" s="49"/>
      <c r="H11" s="40">
        <f>SUM(H8:H10)</f>
        <v>-100.00000000000001</v>
      </c>
      <c r="I11" s="49"/>
      <c r="J11" s="40">
        <f>SUM(J8:J10)</f>
        <v>-13.83757262456289</v>
      </c>
      <c r="L11" s="35"/>
      <c r="N11" s="16"/>
    </row>
    <row r="12" spans="1:14" ht="13.5" thickTop="1">
      <c r="N12" s="16"/>
    </row>
    <row r="13" spans="1:14">
      <c r="F13" s="16"/>
      <c r="L13" s="16"/>
    </row>
    <row r="14" spans="1:14">
      <c r="F14" s="16"/>
      <c r="L14" s="35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00"/>
  <sheetViews>
    <sheetView rightToLeft="1" view="pageBreakPreview" topLeftCell="A77" zoomScaleNormal="100" zoomScaleSheetLayoutView="100" workbookViewId="0">
      <selection activeCell="Z15" sqref="Z15"/>
    </sheetView>
  </sheetViews>
  <sheetFormatPr defaultRowHeight="12.75"/>
  <cols>
    <col min="1" max="1" width="29.85546875" bestFit="1" customWidth="1"/>
    <col min="2" max="2" width="1.28515625" customWidth="1"/>
    <col min="3" max="3" width="15.7109375" bestFit="1" customWidth="1"/>
    <col min="4" max="4" width="1.28515625" customWidth="1"/>
    <col min="5" max="5" width="17.5703125" bestFit="1" customWidth="1"/>
    <col min="6" max="6" width="1.28515625" customWidth="1"/>
    <col min="7" max="7" width="16.42578125" bestFit="1" customWidth="1"/>
    <col min="8" max="8" width="1.28515625" customWidth="1"/>
    <col min="9" max="9" width="17.5703125" bestFit="1" customWidth="1"/>
    <col min="10" max="10" width="1.28515625" customWidth="1"/>
    <col min="11" max="11" width="17.5703125" bestFit="1" customWidth="1"/>
    <col min="12" max="12" width="1.28515625" customWidth="1"/>
    <col min="13" max="13" width="16.7109375" bestFit="1" customWidth="1"/>
    <col min="14" max="15" width="1.28515625" customWidth="1"/>
    <col min="16" max="16" width="16.7109375" bestFit="1" customWidth="1"/>
    <col min="17" max="17" width="1.28515625" customWidth="1"/>
    <col min="18" max="18" width="17.28515625" bestFit="1" customWidth="1"/>
    <col min="19" max="19" width="1.28515625" customWidth="1"/>
    <col min="20" max="20" width="17.5703125" bestFit="1" customWidth="1"/>
    <col min="21" max="21" width="1.28515625" customWidth="1"/>
    <col min="22" max="22" width="17.5703125" bestFit="1" customWidth="1"/>
    <col min="23" max="23" width="3.28515625" customWidth="1"/>
    <col min="24" max="24" width="18.42578125" customWidth="1"/>
    <col min="26" max="26" width="17.7109375" bestFit="1" customWidth="1"/>
  </cols>
  <sheetData>
    <row r="1" spans="1:22" ht="25.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25.5">
      <c r="A2" s="63" t="s">
        <v>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ht="25.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5" spans="1:22" ht="24">
      <c r="A5" s="64" t="s">
        <v>204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21">
      <c r="C6" s="59" t="s">
        <v>95</v>
      </c>
      <c r="D6" s="59"/>
      <c r="E6" s="59"/>
      <c r="F6" s="59"/>
      <c r="G6" s="59"/>
      <c r="H6" s="59"/>
      <c r="I6" s="59"/>
      <c r="J6" s="59"/>
      <c r="K6" s="59"/>
      <c r="M6" s="59" t="s">
        <v>96</v>
      </c>
      <c r="N6" s="59"/>
      <c r="O6" s="59"/>
      <c r="P6" s="59"/>
      <c r="Q6" s="59"/>
      <c r="R6" s="59"/>
      <c r="S6" s="59"/>
      <c r="T6" s="59"/>
      <c r="U6" s="59"/>
      <c r="V6" s="59"/>
    </row>
    <row r="7" spans="1:22" ht="21">
      <c r="C7" s="3"/>
      <c r="D7" s="3"/>
      <c r="E7" s="3"/>
      <c r="F7" s="3"/>
      <c r="G7" s="3"/>
      <c r="H7" s="3"/>
      <c r="I7" s="62" t="s">
        <v>59</v>
      </c>
      <c r="J7" s="62"/>
      <c r="K7" s="62"/>
      <c r="M7" s="3"/>
      <c r="N7" s="3"/>
      <c r="O7" s="3"/>
      <c r="P7" s="3"/>
      <c r="Q7" s="3"/>
      <c r="R7" s="3"/>
      <c r="S7" s="3"/>
      <c r="T7" s="62" t="s">
        <v>59</v>
      </c>
      <c r="U7" s="62"/>
      <c r="V7" s="62"/>
    </row>
    <row r="8" spans="1:22" ht="21">
      <c r="A8" s="24" t="s">
        <v>205</v>
      </c>
      <c r="C8" s="45" t="s">
        <v>97</v>
      </c>
      <c r="E8" s="45" t="s">
        <v>98</v>
      </c>
      <c r="G8" s="45" t="s">
        <v>99</v>
      </c>
      <c r="I8" s="45" t="s">
        <v>76</v>
      </c>
      <c r="J8" s="3"/>
      <c r="K8" s="46" t="s">
        <v>87</v>
      </c>
      <c r="M8" s="45" t="s">
        <v>97</v>
      </c>
      <c r="O8" s="70" t="s">
        <v>98</v>
      </c>
      <c r="P8" s="70"/>
      <c r="R8" s="45" t="s">
        <v>99</v>
      </c>
      <c r="T8" s="46" t="s">
        <v>76</v>
      </c>
      <c r="U8" s="3"/>
      <c r="V8" s="46" t="s">
        <v>87</v>
      </c>
    </row>
    <row r="9" spans="1:22" ht="18.75">
      <c r="A9" s="6" t="s">
        <v>19</v>
      </c>
      <c r="C9" s="28">
        <f>VLOOKUP(A9,'درآمد سود سهام'!A:S,9,0)</f>
        <v>22000000</v>
      </c>
      <c r="D9" s="28"/>
      <c r="E9" s="28">
        <f>VLOOKUP(A9,'درآمد ناشی از تغییر قیمت اوراق'!A:Q,9,0)</f>
        <v>-34990560</v>
      </c>
      <c r="F9" s="28"/>
      <c r="G9" s="28">
        <f>VLOOKUP(A9,'درآمد ناشی از فروش'!A:Q,9,0)</f>
        <v>-138014470</v>
      </c>
      <c r="H9" s="28"/>
      <c r="I9" s="28">
        <f>C9+E9+G9</f>
        <v>-151005030</v>
      </c>
      <c r="J9" s="28"/>
      <c r="K9" s="39">
        <f>I9/درآمد!$F$11*100</f>
        <v>5.309380799296768E-2</v>
      </c>
      <c r="L9" s="28"/>
      <c r="M9" s="28">
        <f>VLOOKUP(A9,'درآمد سود سهام'!A:S,15,0)</f>
        <v>22000000</v>
      </c>
      <c r="N9" s="28"/>
      <c r="O9" s="57">
        <f>VLOOKUP(A9,'درآمد ناشی از تغییر قیمت اوراق'!A:Q,17,0)</f>
        <v>0</v>
      </c>
      <c r="P9" s="57"/>
      <c r="Q9" s="28"/>
      <c r="R9" s="28">
        <f>VLOOKUP(A9,'درآمد ناشی از فروش'!A:Q,17,0)</f>
        <v>-138014470</v>
      </c>
      <c r="S9" s="28"/>
      <c r="T9" s="28">
        <f>M9+O9+R9</f>
        <v>-116014470</v>
      </c>
      <c r="U9" s="28"/>
      <c r="V9" s="39">
        <f>T9/درآمد!$F$11*100</f>
        <v>4.0791025269727166E-2</v>
      </c>
    </row>
    <row r="10" spans="1:22" ht="18.75">
      <c r="A10" s="6" t="s">
        <v>30</v>
      </c>
      <c r="C10" s="28">
        <f>VLOOKUP(A10,'درآمد سود سهام'!A:S,9,0)</f>
        <v>4397983000</v>
      </c>
      <c r="D10" s="28"/>
      <c r="E10" s="28">
        <f>VLOOKUP(A10,'درآمد ناشی از تغییر قیمت اوراق'!A:Q,9,0)</f>
        <v>-11296769963</v>
      </c>
      <c r="F10" s="28"/>
      <c r="G10" s="28">
        <v>0</v>
      </c>
      <c r="H10" s="28"/>
      <c r="I10" s="28">
        <f t="shared" ref="I10:I73" si="0">C10+E10+G10</f>
        <v>-6898786963</v>
      </c>
      <c r="J10" s="28"/>
      <c r="K10" s="39">
        <f>I10/درآمد!$F$11*100</f>
        <v>2.425633572589672</v>
      </c>
      <c r="L10" s="28"/>
      <c r="M10" s="28">
        <f>VLOOKUP(A10,'درآمد سود سهام'!A:S,15,0)</f>
        <v>4397983000</v>
      </c>
      <c r="N10" s="28"/>
      <c r="O10" s="57">
        <f>VLOOKUP(A10,'درآمد ناشی از تغییر قیمت اوراق'!A:Q,17,0)</f>
        <v>-11296769963</v>
      </c>
      <c r="P10" s="57"/>
      <c r="Q10" s="28"/>
      <c r="R10" s="28">
        <v>0</v>
      </c>
      <c r="S10" s="28"/>
      <c r="T10" s="28">
        <f t="shared" ref="T10:T73" si="1">M10+O10+R10</f>
        <v>-6898786963</v>
      </c>
      <c r="U10" s="28"/>
      <c r="V10" s="39">
        <f>T10/درآمد!$F$11*100</f>
        <v>2.425633572589672</v>
      </c>
    </row>
    <row r="11" spans="1:22" ht="18.75">
      <c r="A11" s="6" t="s">
        <v>31</v>
      </c>
      <c r="C11" s="28">
        <f>VLOOKUP(A11,'درآمد سود سهام'!A:S,9,0)</f>
        <v>11856568400</v>
      </c>
      <c r="D11" s="28"/>
      <c r="E11" s="28">
        <f>VLOOKUP(A11,'درآمد ناشی از تغییر قیمت اوراق'!A:Q,9,0)</f>
        <v>-32966196320</v>
      </c>
      <c r="F11" s="28"/>
      <c r="G11" s="28">
        <f>VLOOKUP(A11,'درآمد ناشی از فروش'!A:Q,9,0)</f>
        <v>0</v>
      </c>
      <c r="H11" s="28"/>
      <c r="I11" s="28">
        <f t="shared" si="0"/>
        <v>-21109627920</v>
      </c>
      <c r="J11" s="28"/>
      <c r="K11" s="39">
        <f>I11/درآمد!$F$11*100</f>
        <v>7.4222066085313161</v>
      </c>
      <c r="L11" s="28"/>
      <c r="M11" s="28">
        <f>VLOOKUP(A11,'درآمد سود سهام'!A:S,15,0)</f>
        <v>11856568400</v>
      </c>
      <c r="N11" s="28"/>
      <c r="O11" s="57">
        <f>VLOOKUP(A11,'درآمد ناشی از تغییر قیمت اوراق'!A:Q,17,0)</f>
        <v>-27939804715</v>
      </c>
      <c r="P11" s="57"/>
      <c r="Q11" s="28"/>
      <c r="R11" s="28">
        <f>VLOOKUP(A11,'درآمد ناشی از فروش'!A:Q,17,0)</f>
        <v>5259125908</v>
      </c>
      <c r="S11" s="28"/>
      <c r="T11" s="28">
        <f t="shared" si="1"/>
        <v>-10824110407</v>
      </c>
      <c r="U11" s="28"/>
      <c r="V11" s="39">
        <f>T11/درآمد!$F$11*100</f>
        <v>3.8057887187197754</v>
      </c>
    </row>
    <row r="12" spans="1:22" ht="18.75">
      <c r="A12" s="6" t="s">
        <v>32</v>
      </c>
      <c r="C12" s="28">
        <f>VLOOKUP(A12,'درآمد سود سهام'!A:S,9,0)</f>
        <v>9408855008</v>
      </c>
      <c r="D12" s="28"/>
      <c r="E12" s="28">
        <f>VLOOKUP(A12,'درآمد ناشی از تغییر قیمت اوراق'!A:Q,9,0)</f>
        <v>-11019016265</v>
      </c>
      <c r="F12" s="28"/>
      <c r="G12" s="28">
        <f>VLOOKUP(A12,'درآمد ناشی از فروش'!A:Q,9,0)</f>
        <v>-807906892</v>
      </c>
      <c r="H12" s="28"/>
      <c r="I12" s="28">
        <f t="shared" si="0"/>
        <v>-2418068149</v>
      </c>
      <c r="J12" s="28"/>
      <c r="K12" s="39">
        <f>I12/درآمد!$F$11*100</f>
        <v>0.8501997980922672</v>
      </c>
      <c r="L12" s="28"/>
      <c r="M12" s="28">
        <f>VLOOKUP(A12,'درآمد سود سهام'!A:S,15,0)</f>
        <v>9408855008</v>
      </c>
      <c r="N12" s="28"/>
      <c r="O12" s="57">
        <f>VLOOKUP(A12,'درآمد ناشی از تغییر قیمت اوراق'!A:Q,17,0)</f>
        <v>-13133319701</v>
      </c>
      <c r="P12" s="57"/>
      <c r="Q12" s="28"/>
      <c r="R12" s="28">
        <f>VLOOKUP(A12,'درآمد ناشی از فروش'!A:Q,17,0)</f>
        <v>-872402166</v>
      </c>
      <c r="S12" s="28"/>
      <c r="T12" s="28">
        <f t="shared" si="1"/>
        <v>-4596866859</v>
      </c>
      <c r="U12" s="28"/>
      <c r="V12" s="39">
        <f>T12/درآمد!$F$11*100</f>
        <v>1.6162717651258534</v>
      </c>
    </row>
    <row r="13" spans="1:22" ht="18.75">
      <c r="A13" s="6" t="s">
        <v>55</v>
      </c>
      <c r="C13" s="28">
        <f>VLOOKUP(A13,'درآمد سود سهام'!A:S,9,0)</f>
        <v>13753286400</v>
      </c>
      <c r="D13" s="28"/>
      <c r="E13" s="28">
        <f>VLOOKUP(A13,'درآمد ناشی از تغییر قیمت اوراق'!A:Q,9,0)</f>
        <v>-24315658087</v>
      </c>
      <c r="F13" s="28"/>
      <c r="G13" s="28">
        <f>VLOOKUP(A13,'درآمد ناشی از فروش'!A:Q,9,0)</f>
        <v>0</v>
      </c>
      <c r="H13" s="28"/>
      <c r="I13" s="28">
        <f t="shared" si="0"/>
        <v>-10562371687</v>
      </c>
      <c r="J13" s="28"/>
      <c r="K13" s="39">
        <f>I13/درآمد!$F$11*100</f>
        <v>3.7137606230728615</v>
      </c>
      <c r="L13" s="28"/>
      <c r="M13" s="28">
        <f>VLOOKUP(A13,'درآمد سود سهام'!A:S,15,0)</f>
        <v>13753286400</v>
      </c>
      <c r="N13" s="28"/>
      <c r="O13" s="57">
        <f>VLOOKUP(A13,'درآمد ناشی از تغییر قیمت اوراق'!A:Q,17,0)</f>
        <v>-38271032244</v>
      </c>
      <c r="P13" s="57"/>
      <c r="Q13" s="28"/>
      <c r="R13" s="28">
        <f>VLOOKUP(A13,'درآمد ناشی از فروش'!A:Q,17,0)</f>
        <v>224721826</v>
      </c>
      <c r="S13" s="28"/>
      <c r="T13" s="28">
        <f t="shared" si="1"/>
        <v>-24293024018</v>
      </c>
      <c r="U13" s="28"/>
      <c r="V13" s="39">
        <f>T13/درآمد!$F$11*100</f>
        <v>8.5414979406993545</v>
      </c>
    </row>
    <row r="14" spans="1:22" ht="18.75">
      <c r="A14" s="6" t="s">
        <v>20</v>
      </c>
      <c r="C14" s="28">
        <v>0</v>
      </c>
      <c r="D14" s="28"/>
      <c r="E14" s="28">
        <f>VLOOKUP(A14,'درآمد ناشی از تغییر قیمت اوراق'!A:Q,9,0)</f>
        <v>-541935768</v>
      </c>
      <c r="F14" s="28"/>
      <c r="G14" s="28">
        <f>VLOOKUP(A14,'درآمد ناشی از فروش'!A:Q,9,0)</f>
        <v>-378128918</v>
      </c>
      <c r="H14" s="28"/>
      <c r="I14" s="28">
        <f t="shared" si="0"/>
        <v>-920064686</v>
      </c>
      <c r="J14" s="28"/>
      <c r="K14" s="39">
        <f>I14/درآمد!$F$11*100</f>
        <v>0.32349742110970808</v>
      </c>
      <c r="L14" s="28"/>
      <c r="M14" s="28">
        <f>VLOOKUP(A14,'درآمد سود سهام'!A:S,15,0)</f>
        <v>118597745</v>
      </c>
      <c r="N14" s="28"/>
      <c r="O14" s="57">
        <f>VLOOKUP(A14,'درآمد ناشی از تغییر قیمت اوراق'!A:Q,17,0)</f>
        <v>-1515367689</v>
      </c>
      <c r="P14" s="57"/>
      <c r="Q14" s="28"/>
      <c r="R14" s="28">
        <f>VLOOKUP(A14,'درآمد ناشی از فروش'!A:Q,17,0)</f>
        <v>-901955809</v>
      </c>
      <c r="S14" s="28"/>
      <c r="T14" s="28">
        <f t="shared" si="1"/>
        <v>-2298725753</v>
      </c>
      <c r="U14" s="28"/>
      <c r="V14" s="39">
        <f>T14/درآمد!$F$11*100</f>
        <v>0.80823866435622738</v>
      </c>
    </row>
    <row r="15" spans="1:22" ht="18.75">
      <c r="A15" s="6" t="s">
        <v>22</v>
      </c>
      <c r="C15" s="28">
        <v>0</v>
      </c>
      <c r="D15" s="28"/>
      <c r="E15" s="28">
        <f>VLOOKUP(A15,'درآمد ناشی از تغییر قیمت اوراق'!A:Q,9,0)</f>
        <v>-287031938</v>
      </c>
      <c r="F15" s="28"/>
      <c r="G15" s="28">
        <v>0</v>
      </c>
      <c r="H15" s="28"/>
      <c r="I15" s="28">
        <f t="shared" si="0"/>
        <v>-287031938</v>
      </c>
      <c r="J15" s="28"/>
      <c r="K15" s="39">
        <f>I15/درآمد!$F$11*100</f>
        <v>0.10092126470238377</v>
      </c>
      <c r="L15" s="28"/>
      <c r="M15" s="28">
        <f>VLOOKUP(A15,'درآمد سود سهام'!A:S,15,0)</f>
        <v>700000000</v>
      </c>
      <c r="N15" s="28"/>
      <c r="O15" s="57">
        <f>VLOOKUP(A15,'درآمد ناشی از تغییر قیمت اوراق'!A:Q,17,0)</f>
        <v>1485607725</v>
      </c>
      <c r="P15" s="57"/>
      <c r="Q15" s="28"/>
      <c r="R15" s="28">
        <v>0</v>
      </c>
      <c r="S15" s="28"/>
      <c r="T15" s="28">
        <f t="shared" si="1"/>
        <v>2185607725</v>
      </c>
      <c r="U15" s="28"/>
      <c r="V15" s="39">
        <f>T15/درآمد!$F$11*100</f>
        <v>-0.76846603652273637</v>
      </c>
    </row>
    <row r="16" spans="1:22" ht="18.75">
      <c r="A16" s="6" t="s">
        <v>23</v>
      </c>
      <c r="C16" s="28">
        <v>0</v>
      </c>
      <c r="D16" s="28"/>
      <c r="E16" s="28">
        <f>VLOOKUP(A16,'درآمد ناشی از تغییر قیمت اوراق'!A:Q,9,0)</f>
        <v>-23026482162</v>
      </c>
      <c r="F16" s="28"/>
      <c r="G16" s="28">
        <f>VLOOKUP(A16,'درآمد ناشی از فروش'!A:Q,9,0)</f>
        <v>-1145468466</v>
      </c>
      <c r="H16" s="28"/>
      <c r="I16" s="28">
        <f t="shared" si="0"/>
        <v>-24171950628</v>
      </c>
      <c r="J16" s="28"/>
      <c r="K16" s="39">
        <f>I16/درآمد!$F$11*100</f>
        <v>8.4989281844354885</v>
      </c>
      <c r="L16" s="28"/>
      <c r="M16" s="28">
        <f>VLOOKUP(A16,'درآمد سود سهام'!A:S,15,0)</f>
        <v>2792012370</v>
      </c>
      <c r="N16" s="28"/>
      <c r="O16" s="57">
        <f>VLOOKUP(A16,'درآمد ناشی از تغییر قیمت اوراق'!A:Q,17,0)</f>
        <v>-42171934209</v>
      </c>
      <c r="P16" s="57"/>
      <c r="Q16" s="28"/>
      <c r="R16" s="28">
        <f>VLOOKUP(A16,'درآمد ناشی از فروش'!A:Q,17,0)</f>
        <v>-13350067654</v>
      </c>
      <c r="S16" s="28"/>
      <c r="T16" s="28">
        <f t="shared" si="1"/>
        <v>-52729989493</v>
      </c>
      <c r="U16" s="28"/>
      <c r="V16" s="39">
        <f>T16/درآمد!$F$11*100</f>
        <v>18.540017757107464</v>
      </c>
    </row>
    <row r="17" spans="1:22" ht="18.75">
      <c r="A17" s="6" t="s">
        <v>24</v>
      </c>
      <c r="C17" s="28">
        <v>0</v>
      </c>
      <c r="D17" s="28"/>
      <c r="E17" s="28">
        <f>VLOOKUP(A17,'درآمد ناشی از تغییر قیمت اوراق'!A:Q,9,0)</f>
        <v>-1421491500</v>
      </c>
      <c r="F17" s="28"/>
      <c r="G17" s="28">
        <v>0</v>
      </c>
      <c r="H17" s="28"/>
      <c r="I17" s="28">
        <f t="shared" si="0"/>
        <v>-1421491500</v>
      </c>
      <c r="J17" s="28"/>
      <c r="K17" s="39">
        <f>I17/درآمد!$F$11*100</f>
        <v>0.49980054813164576</v>
      </c>
      <c r="L17" s="28"/>
      <c r="M17" s="28">
        <f>VLOOKUP(A17,'درآمد سود سهام'!A:S,15,0)</f>
        <v>2964000000</v>
      </c>
      <c r="N17" s="28"/>
      <c r="O17" s="57">
        <f>VLOOKUP(A17,'درآمد ناشی از تغییر قیمت اوراق'!A:Q,17,0)</f>
        <v>6616396800</v>
      </c>
      <c r="P17" s="57"/>
      <c r="Q17" s="28"/>
      <c r="R17" s="28">
        <v>0</v>
      </c>
      <c r="S17" s="28"/>
      <c r="T17" s="28">
        <f t="shared" si="1"/>
        <v>9580396800</v>
      </c>
      <c r="U17" s="28"/>
      <c r="V17" s="39">
        <f>T17/درآمد!$F$11*100</f>
        <v>-3.3684953951245329</v>
      </c>
    </row>
    <row r="18" spans="1:22" ht="18.75">
      <c r="A18" s="6" t="s">
        <v>25</v>
      </c>
      <c r="C18" s="28">
        <v>0</v>
      </c>
      <c r="D18" s="28"/>
      <c r="E18" s="28">
        <f>VLOOKUP(A18,'درآمد ناشی از تغییر قیمت اوراق'!A:Q,9,0)</f>
        <v>-3296328566</v>
      </c>
      <c r="F18" s="28"/>
      <c r="G18" s="28">
        <f>VLOOKUP(A18,'درآمد ناشی از فروش'!A:Q,9,0)</f>
        <v>-190847935</v>
      </c>
      <c r="H18" s="28"/>
      <c r="I18" s="28">
        <f t="shared" si="0"/>
        <v>-3487176501</v>
      </c>
      <c r="J18" s="28"/>
      <c r="K18" s="39">
        <f>I18/درآمد!$F$11*100</f>
        <v>1.2261014059047095</v>
      </c>
      <c r="L18" s="28"/>
      <c r="M18" s="28">
        <f>VLOOKUP(A18,'درآمد سود سهام'!A:S,15,0)</f>
        <v>1100000000</v>
      </c>
      <c r="N18" s="28"/>
      <c r="O18" s="57">
        <f>VLOOKUP(A18,'درآمد ناشی از تغییر قیمت اوراق'!A:Q,17,0)</f>
        <v>-8348090666</v>
      </c>
      <c r="P18" s="57"/>
      <c r="Q18" s="28"/>
      <c r="R18" s="28">
        <f>VLOOKUP(A18,'درآمد ناشی از فروش'!A:Q,17,0)</f>
        <v>-471376335</v>
      </c>
      <c r="S18" s="28"/>
      <c r="T18" s="28">
        <f t="shared" si="1"/>
        <v>-7719467001</v>
      </c>
      <c r="U18" s="28"/>
      <c r="V18" s="39">
        <f>T18/درآمد!$F$11*100</f>
        <v>2.714187062239874</v>
      </c>
    </row>
    <row r="19" spans="1:22" ht="18.75">
      <c r="A19" s="6" t="s">
        <v>26</v>
      </c>
      <c r="C19" s="28">
        <v>0</v>
      </c>
      <c r="D19" s="28"/>
      <c r="E19" s="28">
        <f>VLOOKUP(A19,'درآمد ناشی از تغییر قیمت اوراق'!A:Q,9,0)</f>
        <v>-4595294340</v>
      </c>
      <c r="F19" s="28"/>
      <c r="G19" s="28">
        <v>0</v>
      </c>
      <c r="H19" s="28"/>
      <c r="I19" s="28">
        <f t="shared" si="0"/>
        <v>-4595294340</v>
      </c>
      <c r="J19" s="28"/>
      <c r="K19" s="39">
        <f>I19/درآمد!$F$11*100</f>
        <v>1.6157188628692112</v>
      </c>
      <c r="L19" s="28"/>
      <c r="M19" s="28">
        <f>VLOOKUP(A19,'درآمد سود سهام'!A:S,15,0)</f>
        <v>832000000</v>
      </c>
      <c r="N19" s="28"/>
      <c r="O19" s="57">
        <f>VLOOKUP(A19,'درآمد ناشی از تغییر قیمت اوراق'!A:Q,17,0)</f>
        <v>-5769801025</v>
      </c>
      <c r="P19" s="57"/>
      <c r="Q19" s="28"/>
      <c r="R19" s="28">
        <v>0</v>
      </c>
      <c r="S19" s="28"/>
      <c r="T19" s="28">
        <f t="shared" si="1"/>
        <v>-4937801025</v>
      </c>
      <c r="U19" s="28"/>
      <c r="V19" s="39">
        <f>T19/درآمد!$F$11*100</f>
        <v>1.7361452100557777</v>
      </c>
    </row>
    <row r="20" spans="1:22" ht="18.75">
      <c r="A20" s="6" t="s">
        <v>28</v>
      </c>
      <c r="C20" s="28">
        <v>0</v>
      </c>
      <c r="D20" s="28"/>
      <c r="E20" s="28">
        <f>VLOOKUP(A20,'درآمد ناشی از تغییر قیمت اوراق'!A:Q,9,0)</f>
        <v>-3819870289</v>
      </c>
      <c r="F20" s="28"/>
      <c r="G20" s="28">
        <f>VLOOKUP(A20,'درآمد ناشی از فروش'!A:Q,9,0)</f>
        <v>0</v>
      </c>
      <c r="H20" s="28"/>
      <c r="I20" s="28">
        <f t="shared" si="0"/>
        <v>-3819870289</v>
      </c>
      <c r="J20" s="28"/>
      <c r="K20" s="39">
        <f>I20/درآمد!$F$11*100</f>
        <v>1.3430775099492245</v>
      </c>
      <c r="L20" s="28"/>
      <c r="M20" s="28">
        <f>VLOOKUP(A20,'درآمد سود سهام'!A:S,15,0)</f>
        <v>1555392560</v>
      </c>
      <c r="N20" s="28"/>
      <c r="O20" s="57">
        <f>VLOOKUP(A20,'درآمد ناشی از تغییر قیمت اوراق'!A:Q,17,0)</f>
        <v>-5957178654</v>
      </c>
      <c r="P20" s="57"/>
      <c r="Q20" s="28"/>
      <c r="R20" s="28">
        <f>VLOOKUP(A20,'درآمد ناشی از فروش'!A:Q,17,0)</f>
        <v>-104508811</v>
      </c>
      <c r="S20" s="28"/>
      <c r="T20" s="28">
        <f t="shared" si="1"/>
        <v>-4506294905</v>
      </c>
      <c r="U20" s="28"/>
      <c r="V20" s="39">
        <f>T20/درآمد!$F$11*100</f>
        <v>1.5844264025228729</v>
      </c>
    </row>
    <row r="21" spans="1:22" ht="18.75">
      <c r="A21" s="6" t="s">
        <v>29</v>
      </c>
      <c r="C21" s="28">
        <v>0</v>
      </c>
      <c r="D21" s="28"/>
      <c r="E21" s="28">
        <f>VLOOKUP(A21,'درآمد ناشی از تغییر قیمت اوراق'!A:Q,9,0)</f>
        <v>11866698666</v>
      </c>
      <c r="F21" s="28"/>
      <c r="G21" s="28">
        <f>VLOOKUP(A21,'درآمد ناشی از فروش'!A:Q,9,0)</f>
        <v>-16405319210</v>
      </c>
      <c r="H21" s="28"/>
      <c r="I21" s="28">
        <f t="shared" si="0"/>
        <v>-4538620544</v>
      </c>
      <c r="J21" s="28"/>
      <c r="K21" s="39">
        <f>I21/درآمد!$F$11*100</f>
        <v>1.5957921912672348</v>
      </c>
      <c r="L21" s="28"/>
      <c r="M21" s="28">
        <f>VLOOKUP(A21,'درآمد سود سهام'!A:S,15,0)</f>
        <v>3484257000</v>
      </c>
      <c r="N21" s="28"/>
      <c r="O21" s="57">
        <f>VLOOKUP(A21,'درآمد ناشی از تغییر قیمت اوراق'!A:Q,17,0)</f>
        <v>0</v>
      </c>
      <c r="P21" s="57"/>
      <c r="Q21" s="28"/>
      <c r="R21" s="28">
        <f>VLOOKUP(A21,'درآمد ناشی از فروش'!A:Q,17,0)</f>
        <v>-16276865762</v>
      </c>
      <c r="S21" s="28"/>
      <c r="T21" s="28">
        <f t="shared" si="1"/>
        <v>-12792608762</v>
      </c>
      <c r="U21" s="28"/>
      <c r="V21" s="39">
        <f>T21/درآمد!$F$11*100</f>
        <v>4.4979184689330145</v>
      </c>
    </row>
    <row r="22" spans="1:22" ht="18.75">
      <c r="A22" s="6" t="s">
        <v>33</v>
      </c>
      <c r="C22" s="28">
        <v>0</v>
      </c>
      <c r="D22" s="28"/>
      <c r="E22" s="28">
        <f>VLOOKUP(A22,'درآمد ناشی از تغییر قیمت اوراق'!A:Q,9,0)</f>
        <v>-7053057040</v>
      </c>
      <c r="F22" s="28"/>
      <c r="G22" s="28">
        <f>VLOOKUP(A22,'درآمد ناشی از فروش'!A:Q,9,0)</f>
        <v>0</v>
      </c>
      <c r="H22" s="28"/>
      <c r="I22" s="28">
        <f t="shared" si="0"/>
        <v>-7053057040</v>
      </c>
      <c r="J22" s="28"/>
      <c r="K22" s="39">
        <f>I22/درآمد!$F$11*100</f>
        <v>2.4798753806095664</v>
      </c>
      <c r="L22" s="28"/>
      <c r="M22" s="28">
        <f>VLOOKUP(A22,'درآمد سود سهام'!A:S,15,0)</f>
        <v>5971559400</v>
      </c>
      <c r="N22" s="28"/>
      <c r="O22" s="57">
        <f>VLOOKUP(A22,'درآمد ناشی از تغییر قیمت اوراق'!A:Q,17,0)</f>
        <v>-5730608849</v>
      </c>
      <c r="P22" s="57"/>
      <c r="Q22" s="28"/>
      <c r="R22" s="28">
        <f>VLOOKUP(A22,'درآمد ناشی از فروش'!A:Q,17,0)</f>
        <v>-13169846</v>
      </c>
      <c r="S22" s="28"/>
      <c r="T22" s="28">
        <f t="shared" si="1"/>
        <v>227780705</v>
      </c>
      <c r="U22" s="28"/>
      <c r="V22" s="39">
        <f>T22/درآمد!$F$11*100</f>
        <v>-8.0088358750518535E-2</v>
      </c>
    </row>
    <row r="23" spans="1:22" ht="18.75">
      <c r="A23" s="6" t="s">
        <v>35</v>
      </c>
      <c r="C23" s="28">
        <v>0</v>
      </c>
      <c r="D23" s="28"/>
      <c r="E23" s="28">
        <f>VLOOKUP(A23,'درآمد ناشی از تغییر قیمت اوراق'!A:Q,9,0)</f>
        <v>-212992476</v>
      </c>
      <c r="F23" s="28"/>
      <c r="G23" s="28">
        <f>VLOOKUP(A23,'درآمد ناشی از فروش'!A:Q,9,0)</f>
        <v>-68714383</v>
      </c>
      <c r="H23" s="28"/>
      <c r="I23" s="28">
        <f t="shared" si="0"/>
        <v>-281706859</v>
      </c>
      <c r="J23" s="28"/>
      <c r="K23" s="39">
        <f>I23/درآمد!$F$11*100</f>
        <v>9.9048951429286963E-2</v>
      </c>
      <c r="L23" s="28"/>
      <c r="M23" s="28">
        <f>VLOOKUP(A23,'درآمد سود سهام'!A:S,15,0)</f>
        <v>1485120000</v>
      </c>
      <c r="N23" s="28"/>
      <c r="O23" s="57">
        <f>VLOOKUP(A23,'درآمد ناشی از تغییر قیمت اوراق'!A:Q,17,0)</f>
        <v>104123613</v>
      </c>
      <c r="P23" s="57"/>
      <c r="Q23" s="28"/>
      <c r="R23" s="28">
        <f>VLOOKUP(A23,'درآمد ناشی از فروش'!A:Q,17,0)</f>
        <v>-68714383</v>
      </c>
      <c r="S23" s="28"/>
      <c r="T23" s="28">
        <f t="shared" si="1"/>
        <v>1520529230</v>
      </c>
      <c r="U23" s="28"/>
      <c r="V23" s="39">
        <f>T23/درآمد!$F$11*100</f>
        <v>-0.53462250221277396</v>
      </c>
    </row>
    <row r="24" spans="1:22" ht="18.75">
      <c r="A24" s="6" t="s">
        <v>40</v>
      </c>
      <c r="C24" s="28">
        <v>0</v>
      </c>
      <c r="D24" s="28"/>
      <c r="E24" s="28">
        <f>VLOOKUP(A24,'درآمد ناشی از تغییر قیمت اوراق'!A:Q,9,0)</f>
        <v>-924104914</v>
      </c>
      <c r="F24" s="28"/>
      <c r="G24" s="28">
        <f>VLOOKUP(A24,'درآمد ناشی از فروش'!A:Q,9,0)</f>
        <v>0</v>
      </c>
      <c r="H24" s="28"/>
      <c r="I24" s="28">
        <f t="shared" si="0"/>
        <v>-924104914</v>
      </c>
      <c r="J24" s="28"/>
      <c r="K24" s="39">
        <f>I24/درآمد!$F$11*100</f>
        <v>0.32491797703211545</v>
      </c>
      <c r="L24" s="28"/>
      <c r="M24" s="28">
        <f>VLOOKUP(A24,'درآمد سود سهام'!A:S,15,0)</f>
        <v>4898181250</v>
      </c>
      <c r="N24" s="28"/>
      <c r="O24" s="57">
        <f>VLOOKUP(A24,'درآمد ناشی از تغییر قیمت اوراق'!A:Q,17,0)</f>
        <v>580337897</v>
      </c>
      <c r="P24" s="57"/>
      <c r="Q24" s="28"/>
      <c r="R24" s="28">
        <f>VLOOKUP(A24,'درآمد ناشی از فروش'!A:Q,17,0)</f>
        <v>105245659</v>
      </c>
      <c r="S24" s="28"/>
      <c r="T24" s="28">
        <f t="shared" si="1"/>
        <v>5583764806</v>
      </c>
      <c r="U24" s="28"/>
      <c r="V24" s="39">
        <f>T24/درآمد!$F$11*100</f>
        <v>-1.963267955296949</v>
      </c>
    </row>
    <row r="25" spans="1:22" ht="18.75">
      <c r="A25" s="6" t="s">
        <v>38</v>
      </c>
      <c r="C25" s="28">
        <v>0</v>
      </c>
      <c r="D25" s="28"/>
      <c r="E25" s="28">
        <f>VLOOKUP(A25,'درآمد ناشی از تغییر قیمت اوراق'!A:Q,9,0)</f>
        <v>-31408509102</v>
      </c>
      <c r="F25" s="28"/>
      <c r="G25" s="28">
        <f>VLOOKUP(A25,'درآمد ناشی از فروش'!A:Q,9,0)</f>
        <v>-315668389</v>
      </c>
      <c r="H25" s="28"/>
      <c r="I25" s="28">
        <f t="shared" si="0"/>
        <v>-31724177491</v>
      </c>
      <c r="J25" s="28"/>
      <c r="K25" s="39">
        <f>I25/درآمد!$F$11*100</f>
        <v>11.154313127463244</v>
      </c>
      <c r="L25" s="28"/>
      <c r="M25" s="28">
        <f>VLOOKUP(A25,'درآمد سود سهام'!A:S,15,0)</f>
        <v>23406704000</v>
      </c>
      <c r="N25" s="28"/>
      <c r="O25" s="57">
        <f>VLOOKUP(A25,'درآمد ناشی از تغییر قیمت اوراق'!A:Q,17,0)</f>
        <v>-27034111959</v>
      </c>
      <c r="P25" s="57"/>
      <c r="Q25" s="28"/>
      <c r="R25" s="28">
        <f>VLOOKUP(A25,'درآمد ناشی از فروش'!A:Q,17,0)</f>
        <v>1046436583</v>
      </c>
      <c r="S25" s="28"/>
      <c r="T25" s="28">
        <f t="shared" si="1"/>
        <v>-2580971376</v>
      </c>
      <c r="U25" s="28"/>
      <c r="V25" s="39">
        <f>T25/درآمد!$F$11*100</f>
        <v>0.90747704677579011</v>
      </c>
    </row>
    <row r="26" spans="1:22" ht="18.75">
      <c r="A26" s="6" t="s">
        <v>39</v>
      </c>
      <c r="C26" s="28">
        <v>0</v>
      </c>
      <c r="D26" s="28"/>
      <c r="E26" s="28">
        <f>VLOOKUP(A26,'درآمد ناشی از تغییر قیمت اوراق'!A:Q,9,0)</f>
        <v>-23773945678</v>
      </c>
      <c r="F26" s="28"/>
      <c r="G26" s="28">
        <v>0</v>
      </c>
      <c r="H26" s="28"/>
      <c r="I26" s="28">
        <f t="shared" si="0"/>
        <v>-23773945678</v>
      </c>
      <c r="J26" s="28"/>
      <c r="K26" s="39">
        <f>I26/درآمد!$F$11*100</f>
        <v>8.3589884857674992</v>
      </c>
      <c r="L26" s="28"/>
      <c r="M26" s="28">
        <f>VLOOKUP(A26,'درآمد سود سهام'!A:S,15,0)</f>
        <v>1687021750</v>
      </c>
      <c r="N26" s="28"/>
      <c r="O26" s="57">
        <f>VLOOKUP(A26,'درآمد ناشی از تغییر قیمت اوراق'!A:Q,17,0)</f>
        <v>-62462308237</v>
      </c>
      <c r="P26" s="57"/>
      <c r="Q26" s="28"/>
      <c r="R26" s="28">
        <v>0</v>
      </c>
      <c r="S26" s="28"/>
      <c r="T26" s="28">
        <f t="shared" si="1"/>
        <v>-60775286487</v>
      </c>
      <c r="U26" s="28"/>
      <c r="V26" s="39">
        <f>T26/درآمد!$F$11*100</f>
        <v>21.368767593095285</v>
      </c>
    </row>
    <row r="27" spans="1:22" ht="18.75">
      <c r="A27" s="6" t="s">
        <v>41</v>
      </c>
      <c r="C27" s="28">
        <v>0</v>
      </c>
      <c r="D27" s="28"/>
      <c r="E27" s="28">
        <f>VLOOKUP(A27,'درآمد ناشی از تغییر قیمت اوراق'!A:Q,9,0)</f>
        <v>-10469533028</v>
      </c>
      <c r="F27" s="28"/>
      <c r="G27" s="28">
        <v>0</v>
      </c>
      <c r="H27" s="28"/>
      <c r="I27" s="28">
        <f t="shared" si="0"/>
        <v>-10469533028</v>
      </c>
      <c r="J27" s="28"/>
      <c r="K27" s="39">
        <f>I27/درآمد!$F$11*100</f>
        <v>3.6811182803954643</v>
      </c>
      <c r="L27" s="28"/>
      <c r="M27" s="28">
        <f>VLOOKUP(A27,'درآمد سود سهام'!A:S,15,0)</f>
        <v>6054619800</v>
      </c>
      <c r="N27" s="28"/>
      <c r="O27" s="57">
        <f>VLOOKUP(A27,'درآمد ناشی از تغییر قیمت اوراق'!A:Q,17,0)</f>
        <v>-32237502665</v>
      </c>
      <c r="P27" s="57"/>
      <c r="Q27" s="28"/>
      <c r="R27" s="28">
        <v>0</v>
      </c>
      <c r="S27" s="28"/>
      <c r="T27" s="28">
        <f t="shared" si="1"/>
        <v>-26182882865</v>
      </c>
      <c r="U27" s="28"/>
      <c r="V27" s="39">
        <f>T27/درآمد!$F$11*100</f>
        <v>9.2059778110482391</v>
      </c>
    </row>
    <row r="28" spans="1:22" ht="18.75">
      <c r="A28" s="6" t="s">
        <v>43</v>
      </c>
      <c r="C28" s="28">
        <v>0</v>
      </c>
      <c r="D28" s="28"/>
      <c r="E28" s="28">
        <f>VLOOKUP(A28,'درآمد ناشی از تغییر قیمت اوراق'!A:Q,9,0)</f>
        <v>-2358502</v>
      </c>
      <c r="F28" s="28"/>
      <c r="G28" s="28">
        <f>VLOOKUP(A28,'درآمد ناشی از فروش'!A:Q,9,0)</f>
        <v>20498</v>
      </c>
      <c r="H28" s="28"/>
      <c r="I28" s="28">
        <f t="shared" si="0"/>
        <v>-2338004</v>
      </c>
      <c r="J28" s="28"/>
      <c r="K28" s="39">
        <f>I28/درآمد!$F$11*100</f>
        <v>8.2204901030641429E-4</v>
      </c>
      <c r="L28" s="28"/>
      <c r="M28" s="28">
        <f>VLOOKUP(A28,'درآمد سود سهام'!A:S,15,0)</f>
        <v>1321140</v>
      </c>
      <c r="N28" s="28"/>
      <c r="O28" s="57">
        <f>VLOOKUP(A28,'درآمد ناشی از تغییر قیمت اوراق'!A:Q,17,0)</f>
        <v>0</v>
      </c>
      <c r="P28" s="57"/>
      <c r="Q28" s="28"/>
      <c r="R28" s="28">
        <f>VLOOKUP(A28,'درآمد ناشی از فروش'!A:Q,17,0)</f>
        <v>20498</v>
      </c>
      <c r="S28" s="28"/>
      <c r="T28" s="28">
        <f t="shared" si="1"/>
        <v>1341638</v>
      </c>
      <c r="U28" s="28"/>
      <c r="V28" s="39">
        <f>T28/درآمد!$F$11*100</f>
        <v>-4.7172382514720985E-4</v>
      </c>
    </row>
    <row r="29" spans="1:22" ht="18.75">
      <c r="A29" s="6" t="s">
        <v>109</v>
      </c>
      <c r="C29" s="28">
        <v>0</v>
      </c>
      <c r="D29" s="28"/>
      <c r="E29" s="28">
        <v>0</v>
      </c>
      <c r="F29" s="28"/>
      <c r="G29" s="28">
        <f>VLOOKUP(A29,'درآمد ناشی از فروش'!A:Q,9,0)</f>
        <v>0</v>
      </c>
      <c r="H29" s="28"/>
      <c r="I29" s="28">
        <f t="shared" si="0"/>
        <v>0</v>
      </c>
      <c r="J29" s="28"/>
      <c r="K29" s="39">
        <f>I29/درآمد!$F$11*100</f>
        <v>0</v>
      </c>
      <c r="L29" s="28"/>
      <c r="M29" s="28">
        <f>VLOOKUP(A29,'درآمد سود سهام'!A:S,15,0)</f>
        <v>1829673440</v>
      </c>
      <c r="N29" s="28"/>
      <c r="O29" s="57">
        <v>0</v>
      </c>
      <c r="P29" s="57"/>
      <c r="Q29" s="28"/>
      <c r="R29" s="28">
        <f>VLOOKUP(A29,'درآمد ناشی از فروش'!A:Q,17,0)</f>
        <v>7288426625</v>
      </c>
      <c r="S29" s="28"/>
      <c r="T29" s="28">
        <f t="shared" si="1"/>
        <v>9118100065</v>
      </c>
      <c r="U29" s="28"/>
      <c r="V29" s="39">
        <f>T29/درآمد!$F$11*100</f>
        <v>-3.2059505177527932</v>
      </c>
    </row>
    <row r="30" spans="1:22" ht="18.75">
      <c r="A30" s="6" t="s">
        <v>108</v>
      </c>
      <c r="C30" s="28">
        <v>0</v>
      </c>
      <c r="D30" s="28"/>
      <c r="E30" s="28">
        <v>0</v>
      </c>
      <c r="F30" s="28"/>
      <c r="G30" s="28">
        <f>VLOOKUP(A30,'درآمد ناشی از فروش'!A:Q,9,0)</f>
        <v>0</v>
      </c>
      <c r="H30" s="28"/>
      <c r="I30" s="28">
        <f t="shared" si="0"/>
        <v>0</v>
      </c>
      <c r="J30" s="28"/>
      <c r="K30" s="39">
        <f>I30/درآمد!$F$11*100</f>
        <v>0</v>
      </c>
      <c r="L30" s="28"/>
      <c r="M30" s="28">
        <f>VLOOKUP(A30,'درآمد سود سهام'!A:S,15,0)</f>
        <v>2688000000</v>
      </c>
      <c r="N30" s="28"/>
      <c r="O30" s="57">
        <v>0</v>
      </c>
      <c r="P30" s="57"/>
      <c r="Q30" s="28"/>
      <c r="R30" s="28">
        <f>VLOOKUP(A30,'درآمد ناشی از فروش'!A:Q,17,0)</f>
        <v>-2291214960</v>
      </c>
      <c r="S30" s="28"/>
      <c r="T30" s="28">
        <f t="shared" si="1"/>
        <v>396785040</v>
      </c>
      <c r="U30" s="28"/>
      <c r="V30" s="39">
        <f>T30/درآمد!$F$11*100</f>
        <v>-0.13951077476188706</v>
      </c>
    </row>
    <row r="31" spans="1:22" ht="18.75">
      <c r="A31" s="6" t="s">
        <v>46</v>
      </c>
      <c r="C31" s="28">
        <v>0</v>
      </c>
      <c r="D31" s="28"/>
      <c r="E31" s="28">
        <f>VLOOKUP(A31,'درآمد ناشی از تغییر قیمت اوراق'!A:Q,9,0)</f>
        <v>7152417368</v>
      </c>
      <c r="F31" s="28"/>
      <c r="G31" s="28">
        <v>0</v>
      </c>
      <c r="H31" s="28"/>
      <c r="I31" s="28">
        <f t="shared" si="0"/>
        <v>7152417368</v>
      </c>
      <c r="J31" s="28"/>
      <c r="K31" s="39">
        <f>I31/درآمد!$F$11*100</f>
        <v>-2.5148107610862978</v>
      </c>
      <c r="L31" s="28"/>
      <c r="M31" s="28">
        <f>VLOOKUP(A31,'درآمد سود سهام'!A:S,15,0)</f>
        <v>3323431400</v>
      </c>
      <c r="N31" s="28"/>
      <c r="O31" s="57">
        <f>VLOOKUP(A31,'درآمد ناشی از تغییر قیمت اوراق'!A:Q,17,0)</f>
        <v>17053482402</v>
      </c>
      <c r="P31" s="57"/>
      <c r="Q31" s="28"/>
      <c r="R31" s="28">
        <v>0</v>
      </c>
      <c r="S31" s="28"/>
      <c r="T31" s="28">
        <f t="shared" si="1"/>
        <v>20376913802</v>
      </c>
      <c r="U31" s="28"/>
      <c r="V31" s="39">
        <f>T31/درآمد!$F$11*100</f>
        <v>-7.1645821923457849</v>
      </c>
    </row>
    <row r="32" spans="1:22" ht="18.75">
      <c r="A32" s="6" t="s">
        <v>47</v>
      </c>
      <c r="C32" s="28">
        <v>0</v>
      </c>
      <c r="D32" s="28"/>
      <c r="E32" s="28">
        <f>VLOOKUP(A32,'درآمد ناشی از تغییر قیمت اوراق'!A:Q,9,0)</f>
        <v>-367617303</v>
      </c>
      <c r="F32" s="28"/>
      <c r="G32" s="28">
        <f>VLOOKUP(A32,'درآمد ناشی از فروش'!A:Q,9,0)</f>
        <v>0</v>
      </c>
      <c r="H32" s="28"/>
      <c r="I32" s="28">
        <f t="shared" si="0"/>
        <v>-367617303</v>
      </c>
      <c r="J32" s="28"/>
      <c r="K32" s="39">
        <f>I32/درآمد!$F$11*100</f>
        <v>0.12925531355064546</v>
      </c>
      <c r="L32" s="28"/>
      <c r="M32" s="28">
        <f>VLOOKUP(A32,'درآمد سود سهام'!A:S,15,0)</f>
        <v>11765482</v>
      </c>
      <c r="N32" s="28"/>
      <c r="O32" s="57">
        <f>VLOOKUP(A32,'درآمد ناشی از تغییر قیمت اوراق'!A:Q,17,0)</f>
        <v>-230748599</v>
      </c>
      <c r="P32" s="57"/>
      <c r="Q32" s="28"/>
      <c r="R32" s="28">
        <f>VLOOKUP(A32,'درآمد ناشی از فروش'!A:Q,17,0)</f>
        <v>7050998488</v>
      </c>
      <c r="S32" s="28"/>
      <c r="T32" s="28">
        <f t="shared" si="1"/>
        <v>6832015371</v>
      </c>
      <c r="U32" s="28"/>
      <c r="V32" s="39">
        <f>T32/درآمد!$F$11*100</f>
        <v>-2.4021564865281499</v>
      </c>
    </row>
    <row r="33" spans="1:22" ht="18.75">
      <c r="A33" s="6" t="s">
        <v>110</v>
      </c>
      <c r="C33" s="28">
        <v>0</v>
      </c>
      <c r="D33" s="28"/>
      <c r="E33" s="28">
        <v>0</v>
      </c>
      <c r="F33" s="28"/>
      <c r="G33" s="28">
        <f>VLOOKUP(A33,'درآمد ناشی از فروش'!A:Q,9,0)</f>
        <v>0</v>
      </c>
      <c r="H33" s="28"/>
      <c r="I33" s="28">
        <f t="shared" si="0"/>
        <v>0</v>
      </c>
      <c r="J33" s="28"/>
      <c r="K33" s="39">
        <f>I33/درآمد!$F$11*100</f>
        <v>0</v>
      </c>
      <c r="L33" s="28"/>
      <c r="M33" s="28">
        <f>VLOOKUP(A33,'درآمد سود سهام'!A:S,15,0)</f>
        <v>112842070</v>
      </c>
      <c r="N33" s="28"/>
      <c r="O33" s="57">
        <v>0</v>
      </c>
      <c r="P33" s="57"/>
      <c r="Q33" s="28"/>
      <c r="R33" s="28">
        <f>VLOOKUP(A33,'درآمد ناشی از فروش'!A:Q,17,0)</f>
        <v>849323015</v>
      </c>
      <c r="S33" s="28"/>
      <c r="T33" s="28">
        <f t="shared" si="1"/>
        <v>962165085</v>
      </c>
      <c r="U33" s="28"/>
      <c r="V33" s="39">
        <f>T33/درآمد!$F$11*100</f>
        <v>-0.33830004391593727</v>
      </c>
    </row>
    <row r="34" spans="1:22" ht="18.75">
      <c r="A34" s="6" t="s">
        <v>56</v>
      </c>
      <c r="C34" s="28">
        <v>0</v>
      </c>
      <c r="D34" s="28"/>
      <c r="E34" s="28">
        <f>VLOOKUP(A34,'درآمد ناشی از تغییر قیمت اوراق'!A:Q,9,0)</f>
        <v>-7241409888</v>
      </c>
      <c r="F34" s="28"/>
      <c r="G34" s="28">
        <v>0</v>
      </c>
      <c r="H34" s="28"/>
      <c r="I34" s="28">
        <f t="shared" si="0"/>
        <v>-7241409888</v>
      </c>
      <c r="J34" s="28"/>
      <c r="K34" s="39">
        <f>I34/درآمد!$F$11*100</f>
        <v>2.5461007900985124</v>
      </c>
      <c r="L34" s="28"/>
      <c r="M34" s="28">
        <f>VLOOKUP(A34,'درآمد سود سهام'!A:S,15,0)</f>
        <v>11136163500</v>
      </c>
      <c r="N34" s="28"/>
      <c r="O34" s="57">
        <f>VLOOKUP(A34,'درآمد ناشی از تغییر قیمت اوراق'!A:Q,17,0)</f>
        <v>-3760309605</v>
      </c>
      <c r="P34" s="57"/>
      <c r="Q34" s="28"/>
      <c r="R34" s="28">
        <v>0</v>
      </c>
      <c r="S34" s="28"/>
      <c r="T34" s="28">
        <f t="shared" si="1"/>
        <v>7375853895</v>
      </c>
      <c r="U34" s="28"/>
      <c r="V34" s="39">
        <f>T34/درآمد!$F$11*100</f>
        <v>-2.5933716942098735</v>
      </c>
    </row>
    <row r="35" spans="1:22" ht="18.75">
      <c r="A35" s="6" t="s">
        <v>49</v>
      </c>
      <c r="C35" s="28">
        <v>0</v>
      </c>
      <c r="D35" s="28"/>
      <c r="E35" s="28">
        <f>VLOOKUP(A35,'درآمد ناشی از تغییر قیمت اوراق'!A:Q,9,0)</f>
        <v>-8975025081</v>
      </c>
      <c r="F35" s="28"/>
      <c r="G35" s="28">
        <v>0</v>
      </c>
      <c r="H35" s="28"/>
      <c r="I35" s="28">
        <f t="shared" si="0"/>
        <v>-8975025081</v>
      </c>
      <c r="J35" s="28"/>
      <c r="K35" s="39">
        <f>I35/درآمد!$F$11*100</f>
        <v>3.1556449370109272</v>
      </c>
      <c r="L35" s="28"/>
      <c r="M35" s="28">
        <f>VLOOKUP(A35,'درآمد سود سهام'!A:S,15,0)</f>
        <v>839883360</v>
      </c>
      <c r="N35" s="28"/>
      <c r="O35" s="57">
        <f>VLOOKUP(A35,'درآمد ناشی از تغییر قیمت اوراق'!A:Q,17,0)</f>
        <v>-18075283069</v>
      </c>
      <c r="P35" s="57"/>
      <c r="Q35" s="28"/>
      <c r="R35" s="28">
        <v>0</v>
      </c>
      <c r="S35" s="28"/>
      <c r="T35" s="28">
        <f t="shared" si="1"/>
        <v>-17235399709</v>
      </c>
      <c r="U35" s="28"/>
      <c r="V35" s="39">
        <f>T35/درآمد!$F$11*100</f>
        <v>6.0600166950180201</v>
      </c>
    </row>
    <row r="36" spans="1:22" ht="18.75">
      <c r="A36" s="6" t="s">
        <v>52</v>
      </c>
      <c r="C36" s="28">
        <v>0</v>
      </c>
      <c r="D36" s="28"/>
      <c r="E36" s="28">
        <f>VLOOKUP(A36,'درآمد ناشی از تغییر قیمت اوراق'!A:Q,9,0)</f>
        <v>-10710865211</v>
      </c>
      <c r="F36" s="28"/>
      <c r="G36" s="28">
        <f>VLOOKUP(A36,'درآمد ناشی از فروش'!A:Q,9,0)</f>
        <v>0</v>
      </c>
      <c r="H36" s="28"/>
      <c r="I36" s="28">
        <f t="shared" si="0"/>
        <v>-10710865211</v>
      </c>
      <c r="J36" s="28"/>
      <c r="K36" s="39">
        <f>I36/درآمد!$F$11*100</f>
        <v>3.7659713782474085</v>
      </c>
      <c r="L36" s="28"/>
      <c r="M36" s="28">
        <f>VLOOKUP(A36,'درآمد سود سهام'!A:S,15,0)</f>
        <v>19914239680</v>
      </c>
      <c r="N36" s="28"/>
      <c r="O36" s="57">
        <f>VLOOKUP(A36,'درآمد ناشی از تغییر قیمت اوراق'!A:Q,17,0)</f>
        <v>-31930503834</v>
      </c>
      <c r="P36" s="57"/>
      <c r="Q36" s="28"/>
      <c r="R36" s="28">
        <f>VLOOKUP(A36,'درآمد ناشی از فروش'!A:Q,17,0)</f>
        <v>-270480002</v>
      </c>
      <c r="S36" s="28"/>
      <c r="T36" s="28">
        <f t="shared" si="1"/>
        <v>-12286744156</v>
      </c>
      <c r="U36" s="28"/>
      <c r="V36" s="39">
        <f>T36/درآمد!$F$11*100</f>
        <v>4.3200550013293046</v>
      </c>
    </row>
    <row r="37" spans="1:22" ht="18.75">
      <c r="A37" s="6" t="s">
        <v>21</v>
      </c>
      <c r="C37" s="28">
        <v>0</v>
      </c>
      <c r="D37" s="28"/>
      <c r="E37" s="28">
        <f>VLOOKUP(A37,'درآمد ناشی از تغییر قیمت اوراق'!A:Q,9,0)</f>
        <v>-41119749513</v>
      </c>
      <c r="F37" s="28"/>
      <c r="G37" s="28">
        <f>VLOOKUP(A37,'درآمد ناشی از فروش'!A:Q,9,0)</f>
        <v>-28298906858</v>
      </c>
      <c r="H37" s="28"/>
      <c r="I37" s="28">
        <f t="shared" si="0"/>
        <v>-69418656371</v>
      </c>
      <c r="J37" s="28"/>
      <c r="K37" s="39">
        <f>I37/درآمد!$F$11*100</f>
        <v>24.407801597679736</v>
      </c>
      <c r="L37" s="28"/>
      <c r="M37" s="28">
        <v>0</v>
      </c>
      <c r="N37" s="28"/>
      <c r="O37" s="57">
        <f>VLOOKUP(A37,'درآمد ناشی از تغییر قیمت اوراق'!A:Q,17,0)</f>
        <v>-145250783673</v>
      </c>
      <c r="P37" s="57"/>
      <c r="Q37" s="28"/>
      <c r="R37" s="28">
        <f>VLOOKUP(A37,'درآمد ناشی از فروش'!A:Q,17,0)</f>
        <v>-14479902482</v>
      </c>
      <c r="S37" s="28"/>
      <c r="T37" s="28">
        <f t="shared" si="1"/>
        <v>-159730686155</v>
      </c>
      <c r="U37" s="28"/>
      <c r="V37" s="39">
        <f>T37/درآمد!$F$11*100</f>
        <v>56.161774089899851</v>
      </c>
    </row>
    <row r="38" spans="1:22" ht="18.75">
      <c r="A38" s="6" t="s">
        <v>104</v>
      </c>
      <c r="C38" s="28">
        <v>0</v>
      </c>
      <c r="D38" s="28"/>
      <c r="E38" s="28">
        <v>0</v>
      </c>
      <c r="F38" s="28"/>
      <c r="G38" s="28">
        <f>VLOOKUP(A38,'درآمد ناشی از فروش'!A:Q,9,0)</f>
        <v>0</v>
      </c>
      <c r="H38" s="28"/>
      <c r="I38" s="28">
        <f t="shared" si="0"/>
        <v>0</v>
      </c>
      <c r="J38" s="28"/>
      <c r="K38" s="39">
        <f>I38/درآمد!$F$11*100</f>
        <v>0</v>
      </c>
      <c r="L38" s="28"/>
      <c r="M38" s="28">
        <v>0</v>
      </c>
      <c r="N38" s="28"/>
      <c r="O38" s="57">
        <v>0</v>
      </c>
      <c r="P38" s="57"/>
      <c r="Q38" s="28"/>
      <c r="R38" s="28">
        <f>VLOOKUP(A38,'درآمد ناشی از فروش'!A:Q,17,0)</f>
        <v>-27277706524</v>
      </c>
      <c r="S38" s="28"/>
      <c r="T38" s="28">
        <f t="shared" si="1"/>
        <v>-27277706524</v>
      </c>
      <c r="U38" s="28"/>
      <c r="V38" s="39">
        <f>T38/درآمد!$F$11*100</f>
        <v>9.5909209956368855</v>
      </c>
    </row>
    <row r="39" spans="1:22" ht="18.75">
      <c r="A39" s="6" t="s">
        <v>112</v>
      </c>
      <c r="C39" s="28">
        <v>0</v>
      </c>
      <c r="D39" s="28"/>
      <c r="E39" s="28">
        <v>0</v>
      </c>
      <c r="F39" s="28"/>
      <c r="G39" s="28">
        <f>VLOOKUP(A39,'درآمد ناشی از فروش'!A:Q,9,0)</f>
        <v>0</v>
      </c>
      <c r="H39" s="28"/>
      <c r="I39" s="28">
        <f t="shared" si="0"/>
        <v>0</v>
      </c>
      <c r="J39" s="28"/>
      <c r="K39" s="39">
        <f>I39/درآمد!$F$11*100</f>
        <v>0</v>
      </c>
      <c r="L39" s="28"/>
      <c r="M39" s="28">
        <v>0</v>
      </c>
      <c r="N39" s="28"/>
      <c r="O39" s="57">
        <v>0</v>
      </c>
      <c r="P39" s="57"/>
      <c r="Q39" s="28"/>
      <c r="R39" s="28">
        <f>VLOOKUP(A39,'درآمد ناشی از فروش'!A:Q,17,0)</f>
        <v>-114087594</v>
      </c>
      <c r="S39" s="28"/>
      <c r="T39" s="28">
        <f t="shared" si="1"/>
        <v>-114087594</v>
      </c>
      <c r="U39" s="28"/>
      <c r="V39" s="39">
        <f>T39/درآمد!$F$11*100</f>
        <v>4.0113530060658584E-2</v>
      </c>
    </row>
    <row r="40" spans="1:22" ht="18.75">
      <c r="A40" s="6" t="s">
        <v>118</v>
      </c>
      <c r="C40" s="28">
        <v>0</v>
      </c>
      <c r="D40" s="28"/>
      <c r="E40" s="28">
        <v>0</v>
      </c>
      <c r="F40" s="28"/>
      <c r="G40" s="28">
        <f>VLOOKUP(A40,'درآمد ناشی از فروش'!A:Q,9,0)</f>
        <v>0</v>
      </c>
      <c r="H40" s="28"/>
      <c r="I40" s="28">
        <f t="shared" si="0"/>
        <v>0</v>
      </c>
      <c r="J40" s="28"/>
      <c r="K40" s="39">
        <f>I40/درآمد!$F$11*100</f>
        <v>0</v>
      </c>
      <c r="L40" s="28"/>
      <c r="M40" s="28">
        <v>0</v>
      </c>
      <c r="N40" s="28"/>
      <c r="O40" s="57">
        <v>0</v>
      </c>
      <c r="P40" s="57"/>
      <c r="Q40" s="28"/>
      <c r="R40" s="28">
        <f>VLOOKUP(A40,'درآمد ناشی از فروش'!A:Q,17,0)</f>
        <v>27037740407</v>
      </c>
      <c r="S40" s="28"/>
      <c r="T40" s="28">
        <f t="shared" si="1"/>
        <v>27037740407</v>
      </c>
      <c r="U40" s="28"/>
      <c r="V40" s="39">
        <f>T40/درآمد!$F$11*100</f>
        <v>-9.5065482105659775</v>
      </c>
    </row>
    <row r="41" spans="1:22" ht="18.75">
      <c r="A41" s="6" t="s">
        <v>106</v>
      </c>
      <c r="C41" s="28">
        <v>0</v>
      </c>
      <c r="D41" s="28"/>
      <c r="E41" s="28">
        <v>0</v>
      </c>
      <c r="F41" s="28"/>
      <c r="G41" s="28">
        <f>VLOOKUP(A41,'درآمد ناشی از فروش'!A:Q,9,0)</f>
        <v>0</v>
      </c>
      <c r="H41" s="28"/>
      <c r="I41" s="28">
        <f t="shared" si="0"/>
        <v>0</v>
      </c>
      <c r="J41" s="28"/>
      <c r="K41" s="39">
        <f>I41/درآمد!$F$11*100</f>
        <v>0</v>
      </c>
      <c r="L41" s="28"/>
      <c r="M41" s="28">
        <v>0</v>
      </c>
      <c r="N41" s="28"/>
      <c r="O41" s="57">
        <v>0</v>
      </c>
      <c r="P41" s="57"/>
      <c r="Q41" s="28"/>
      <c r="R41" s="28">
        <f>VLOOKUP(A41,'درآمد ناشی از فروش'!A:Q,17,0)</f>
        <v>-2509290685</v>
      </c>
      <c r="S41" s="28"/>
      <c r="T41" s="28">
        <f t="shared" si="1"/>
        <v>-2509290685</v>
      </c>
      <c r="U41" s="28"/>
      <c r="V41" s="39">
        <f>T41/درآمد!$F$11*100</f>
        <v>0.88227390721972854</v>
      </c>
    </row>
    <row r="42" spans="1:22" ht="18.75">
      <c r="A42" s="6" t="s">
        <v>27</v>
      </c>
      <c r="C42" s="28">
        <v>0</v>
      </c>
      <c r="D42" s="28"/>
      <c r="E42" s="28">
        <f>VLOOKUP(A42,'درآمد ناشی از تغییر قیمت اوراق'!A:Q,9,0)</f>
        <v>-72579676</v>
      </c>
      <c r="F42" s="28"/>
      <c r="G42" s="28">
        <f>VLOOKUP(A42,'درآمد ناشی از فروش'!A:Q,9,0)</f>
        <v>0</v>
      </c>
      <c r="H42" s="28"/>
      <c r="I42" s="28">
        <f t="shared" si="0"/>
        <v>-72579676</v>
      </c>
      <c r="J42" s="28"/>
      <c r="K42" s="39">
        <f>I42/درآمد!$F$11*100</f>
        <v>2.5519225298228834E-2</v>
      </c>
      <c r="L42" s="28"/>
      <c r="M42" s="28">
        <v>0</v>
      </c>
      <c r="N42" s="28"/>
      <c r="O42" s="57">
        <f>VLOOKUP(A42,'درآمد ناشی از تغییر قیمت اوراق'!A:Q,17,0)</f>
        <v>4985665439</v>
      </c>
      <c r="P42" s="57"/>
      <c r="Q42" s="28"/>
      <c r="R42" s="28">
        <f>VLOOKUP(A42,'درآمد ناشی از فروش'!A:Q,17,0)</f>
        <v>137627755</v>
      </c>
      <c r="S42" s="28"/>
      <c r="T42" s="28">
        <f t="shared" si="1"/>
        <v>5123293194</v>
      </c>
      <c r="U42" s="28"/>
      <c r="V42" s="39">
        <f>T42/درآمد!$F$11*100</f>
        <v>-1.801364796483363</v>
      </c>
    </row>
    <row r="43" spans="1:22" ht="18.75">
      <c r="A43" s="6" t="s">
        <v>101</v>
      </c>
      <c r="C43" s="28">
        <v>0</v>
      </c>
      <c r="D43" s="28"/>
      <c r="E43" s="28">
        <v>0</v>
      </c>
      <c r="F43" s="28"/>
      <c r="G43" s="28">
        <f>VLOOKUP(A43,'درآمد ناشی از فروش'!A:Q,9,0)</f>
        <v>0</v>
      </c>
      <c r="H43" s="28"/>
      <c r="I43" s="28">
        <f t="shared" si="0"/>
        <v>0</v>
      </c>
      <c r="J43" s="28"/>
      <c r="K43" s="39">
        <f>I43/درآمد!$F$11*100</f>
        <v>0</v>
      </c>
      <c r="L43" s="28"/>
      <c r="M43" s="28">
        <v>0</v>
      </c>
      <c r="N43" s="28"/>
      <c r="O43" s="57">
        <v>0</v>
      </c>
      <c r="P43" s="57"/>
      <c r="Q43" s="28"/>
      <c r="R43" s="28">
        <f>VLOOKUP(A43,'درآمد ناشی از فروش'!A:Q,17,0)</f>
        <v>-6810478177</v>
      </c>
      <c r="S43" s="28"/>
      <c r="T43" s="28">
        <f t="shared" si="1"/>
        <v>-6810478177</v>
      </c>
      <c r="U43" s="28"/>
      <c r="V43" s="39">
        <f>T43/درآمد!$F$11*100</f>
        <v>2.3945839464416157</v>
      </c>
    </row>
    <row r="44" spans="1:22" ht="18.75">
      <c r="A44" s="6" t="s">
        <v>34</v>
      </c>
      <c r="C44" s="28">
        <v>0</v>
      </c>
      <c r="D44" s="28"/>
      <c r="E44" s="28">
        <f>VLOOKUP(A44,'درآمد ناشی از تغییر قیمت اوراق'!A:Q,9,0)</f>
        <v>-160878846</v>
      </c>
      <c r="F44" s="28"/>
      <c r="G44" s="28">
        <f>VLOOKUP(A44,'درآمد ناشی از فروش'!A:Q,9,0)</f>
        <v>0</v>
      </c>
      <c r="H44" s="28"/>
      <c r="I44" s="28">
        <f t="shared" si="0"/>
        <v>-160878846</v>
      </c>
      <c r="J44" s="28"/>
      <c r="K44" s="39">
        <f>I44/درآمد!$F$11*100</f>
        <v>5.6565470432701583E-2</v>
      </c>
      <c r="L44" s="28"/>
      <c r="M44" s="28">
        <v>0</v>
      </c>
      <c r="N44" s="28"/>
      <c r="O44" s="57">
        <f>VLOOKUP(A44,'درآمد ناشی از تغییر قیمت اوراق'!A:Q,17,0)</f>
        <v>-448415796</v>
      </c>
      <c r="P44" s="57"/>
      <c r="Q44" s="28"/>
      <c r="R44" s="28">
        <f>VLOOKUP(A44,'درآمد ناشی از فروش'!A:Q,17,0)</f>
        <v>31770580</v>
      </c>
      <c r="S44" s="28"/>
      <c r="T44" s="28">
        <f t="shared" si="1"/>
        <v>-416645216</v>
      </c>
      <c r="U44" s="28"/>
      <c r="V44" s="39">
        <f>T44/درآمد!$F$11*100</f>
        <v>0.14649367043927308</v>
      </c>
    </row>
    <row r="45" spans="1:22" ht="18.75">
      <c r="A45" s="6" t="s">
        <v>103</v>
      </c>
      <c r="C45" s="28">
        <v>0</v>
      </c>
      <c r="D45" s="28"/>
      <c r="E45" s="28">
        <v>0</v>
      </c>
      <c r="F45" s="28"/>
      <c r="G45" s="28">
        <f>VLOOKUP(A45,'درآمد ناشی از فروش'!A:Q,9,0)</f>
        <v>0</v>
      </c>
      <c r="H45" s="28"/>
      <c r="I45" s="28">
        <f t="shared" si="0"/>
        <v>0</v>
      </c>
      <c r="J45" s="28"/>
      <c r="K45" s="39">
        <f>I45/درآمد!$F$11*100</f>
        <v>0</v>
      </c>
      <c r="L45" s="28"/>
      <c r="M45" s="28">
        <v>0</v>
      </c>
      <c r="N45" s="28"/>
      <c r="O45" s="57">
        <v>0</v>
      </c>
      <c r="P45" s="57"/>
      <c r="Q45" s="28"/>
      <c r="R45" s="28">
        <f>VLOOKUP(A45,'درآمد ناشی از فروش'!A:Q,17,0)</f>
        <v>3601154562</v>
      </c>
      <c r="S45" s="28"/>
      <c r="T45" s="28">
        <f t="shared" si="1"/>
        <v>3601154562</v>
      </c>
      <c r="U45" s="28"/>
      <c r="V45" s="39">
        <f>T45/درآمد!$F$11*100</f>
        <v>-1.2661764238438125</v>
      </c>
    </row>
    <row r="46" spans="1:22" ht="18.75">
      <c r="A46" s="6" t="s">
        <v>111</v>
      </c>
      <c r="C46" s="28">
        <v>0</v>
      </c>
      <c r="D46" s="28"/>
      <c r="E46" s="28">
        <v>0</v>
      </c>
      <c r="F46" s="28"/>
      <c r="G46" s="28">
        <f>VLOOKUP(A46,'درآمد ناشی از فروش'!A:Q,9,0)</f>
        <v>0</v>
      </c>
      <c r="H46" s="28"/>
      <c r="I46" s="28">
        <f t="shared" si="0"/>
        <v>0</v>
      </c>
      <c r="J46" s="28"/>
      <c r="K46" s="39">
        <f>I46/درآمد!$F$11*100</f>
        <v>0</v>
      </c>
      <c r="L46" s="28"/>
      <c r="M46" s="28">
        <v>0</v>
      </c>
      <c r="N46" s="28"/>
      <c r="O46" s="57">
        <v>0</v>
      </c>
      <c r="P46" s="57"/>
      <c r="Q46" s="28"/>
      <c r="R46" s="28">
        <f>VLOOKUP(A46,'درآمد ناشی از فروش'!A:Q,17,0)</f>
        <v>1683940890</v>
      </c>
      <c r="S46" s="28"/>
      <c r="T46" s="28">
        <f t="shared" si="1"/>
        <v>1683940890</v>
      </c>
      <c r="U46" s="28"/>
      <c r="V46" s="39">
        <f>T46/درآمد!$F$11*100</f>
        <v>-0.59207851741870521</v>
      </c>
    </row>
    <row r="47" spans="1:22" ht="18.75">
      <c r="A47" s="6" t="s">
        <v>36</v>
      </c>
      <c r="C47" s="28">
        <v>0</v>
      </c>
      <c r="D47" s="28"/>
      <c r="E47" s="28">
        <f>VLOOKUP(A47,'درآمد ناشی از تغییر قیمت اوراق'!A:Q,9,0)</f>
        <v>-303832802</v>
      </c>
      <c r="F47" s="28"/>
      <c r="G47" s="28">
        <f>VLOOKUP(A47,'درآمد ناشی از فروش'!A:Q,9,0)</f>
        <v>91781771</v>
      </c>
      <c r="H47" s="28"/>
      <c r="I47" s="28">
        <f t="shared" si="0"/>
        <v>-212051031</v>
      </c>
      <c r="J47" s="28"/>
      <c r="K47" s="39">
        <f>I47/درآمد!$F$11*100</f>
        <v>7.4557759596649439E-2</v>
      </c>
      <c r="L47" s="28"/>
      <c r="M47" s="28">
        <v>0</v>
      </c>
      <c r="N47" s="28"/>
      <c r="O47" s="57">
        <f>VLOOKUP(A47,'درآمد ناشی از تغییر قیمت اوراق'!A:Q,17,0)</f>
        <v>23607268</v>
      </c>
      <c r="P47" s="57"/>
      <c r="Q47" s="28"/>
      <c r="R47" s="28">
        <f>VLOOKUP(A47,'درآمد ناشی از فروش'!A:Q,17,0)</f>
        <v>91781771</v>
      </c>
      <c r="S47" s="28"/>
      <c r="T47" s="28">
        <f t="shared" si="1"/>
        <v>115389039</v>
      </c>
      <c r="U47" s="28"/>
      <c r="V47" s="39">
        <f>T47/درآمد!$F$11*100</f>
        <v>-4.0571121910038754E-2</v>
      </c>
    </row>
    <row r="48" spans="1:22" ht="18.75">
      <c r="A48" s="6" t="s">
        <v>114</v>
      </c>
      <c r="C48" s="28">
        <v>0</v>
      </c>
      <c r="D48" s="28"/>
      <c r="E48" s="28">
        <v>0</v>
      </c>
      <c r="F48" s="28"/>
      <c r="G48" s="28">
        <f>VLOOKUP(A48,'درآمد ناشی از فروش'!A:Q,9,0)</f>
        <v>0</v>
      </c>
      <c r="H48" s="28"/>
      <c r="I48" s="28">
        <f t="shared" si="0"/>
        <v>0</v>
      </c>
      <c r="J48" s="28"/>
      <c r="K48" s="39">
        <f>I48/درآمد!$F$11*100</f>
        <v>0</v>
      </c>
      <c r="L48" s="28"/>
      <c r="M48" s="28">
        <v>0</v>
      </c>
      <c r="N48" s="28"/>
      <c r="O48" s="57">
        <v>0</v>
      </c>
      <c r="P48" s="57"/>
      <c r="Q48" s="28"/>
      <c r="R48" s="28">
        <f>VLOOKUP(A48,'درآمد ناشی از فروش'!A:Q,17,0)</f>
        <v>972281837</v>
      </c>
      <c r="S48" s="28"/>
      <c r="T48" s="28">
        <f t="shared" si="1"/>
        <v>972281837</v>
      </c>
      <c r="U48" s="28"/>
      <c r="V48" s="39">
        <f>T48/درآمد!$F$11*100</f>
        <v>-0.34185712336024765</v>
      </c>
    </row>
    <row r="49" spans="1:22" ht="18.75">
      <c r="A49" s="6" t="s">
        <v>107</v>
      </c>
      <c r="C49" s="28">
        <v>0</v>
      </c>
      <c r="D49" s="28"/>
      <c r="E49" s="28">
        <v>0</v>
      </c>
      <c r="F49" s="28"/>
      <c r="G49" s="28">
        <f>VLOOKUP(A49,'درآمد ناشی از فروش'!A:Q,9,0)</f>
        <v>0</v>
      </c>
      <c r="H49" s="28"/>
      <c r="I49" s="28">
        <f t="shared" si="0"/>
        <v>0</v>
      </c>
      <c r="J49" s="28"/>
      <c r="K49" s="39">
        <f>I49/درآمد!$F$11*100</f>
        <v>0</v>
      </c>
      <c r="L49" s="28"/>
      <c r="M49" s="28">
        <v>0</v>
      </c>
      <c r="N49" s="28"/>
      <c r="O49" s="57">
        <v>0</v>
      </c>
      <c r="P49" s="57"/>
      <c r="Q49" s="28"/>
      <c r="R49" s="28">
        <f>VLOOKUP(A49,'درآمد ناشی از فروش'!A:Q,17,0)</f>
        <v>0</v>
      </c>
      <c r="S49" s="28"/>
      <c r="T49" s="28">
        <f t="shared" si="1"/>
        <v>0</v>
      </c>
      <c r="U49" s="28"/>
      <c r="V49" s="39">
        <f>T49/درآمد!$F$11*100</f>
        <v>0</v>
      </c>
    </row>
    <row r="50" spans="1:22" ht="18.75">
      <c r="A50" s="6" t="s">
        <v>42</v>
      </c>
      <c r="C50" s="28">
        <v>0</v>
      </c>
      <c r="D50" s="28"/>
      <c r="E50" s="28">
        <f>VLOOKUP(A50,'درآمد ناشی از تغییر قیمت اوراق'!A:Q,9,0)</f>
        <v>-1896394945</v>
      </c>
      <c r="F50" s="28"/>
      <c r="G50" s="28">
        <f>VLOOKUP(A50,'درآمد ناشی از فروش'!A:Q,9,0)</f>
        <v>-7811761112</v>
      </c>
      <c r="H50" s="28"/>
      <c r="I50" s="28">
        <f t="shared" si="0"/>
        <v>-9708156057</v>
      </c>
      <c r="J50" s="28"/>
      <c r="K50" s="39">
        <f>I50/درآمد!$F$11*100</f>
        <v>3.4134159216823714</v>
      </c>
      <c r="L50" s="28"/>
      <c r="M50" s="28">
        <v>0</v>
      </c>
      <c r="N50" s="28"/>
      <c r="O50" s="57">
        <f>VLOOKUP(A50,'درآمد ناشی از تغییر قیمت اوراق'!A:Q,17,0)</f>
        <v>-18466842800</v>
      </c>
      <c r="P50" s="57"/>
      <c r="Q50" s="28"/>
      <c r="R50" s="28">
        <f>VLOOKUP(A50,'درآمد ناشی از فروش'!A:Q,17,0)</f>
        <v>-33846750943</v>
      </c>
      <c r="S50" s="28"/>
      <c r="T50" s="28">
        <f t="shared" si="1"/>
        <v>-52313593743</v>
      </c>
      <c r="U50" s="28"/>
      <c r="V50" s="39">
        <f>T50/درآمد!$F$11*100</f>
        <v>18.393611799639771</v>
      </c>
    </row>
    <row r="51" spans="1:22" ht="18.75">
      <c r="A51" s="6" t="s">
        <v>121</v>
      </c>
      <c r="C51" s="28">
        <v>0</v>
      </c>
      <c r="D51" s="28"/>
      <c r="E51" s="28">
        <v>0</v>
      </c>
      <c r="F51" s="28"/>
      <c r="G51" s="28">
        <f>VLOOKUP(A51,'درآمد ناشی از فروش'!A:Q,9,0)</f>
        <v>0</v>
      </c>
      <c r="H51" s="28"/>
      <c r="I51" s="28">
        <f t="shared" si="0"/>
        <v>0</v>
      </c>
      <c r="J51" s="28"/>
      <c r="K51" s="39">
        <f>I51/درآمد!$F$11*100</f>
        <v>0</v>
      </c>
      <c r="L51" s="28"/>
      <c r="M51" s="28">
        <v>0</v>
      </c>
      <c r="N51" s="28"/>
      <c r="O51" s="57">
        <v>0</v>
      </c>
      <c r="P51" s="57"/>
      <c r="Q51" s="28"/>
      <c r="R51" s="28">
        <f>VLOOKUP(A51,'درآمد ناشی از فروش'!A:Q,17,0)</f>
        <v>2052398649</v>
      </c>
      <c r="S51" s="28"/>
      <c r="T51" s="28">
        <f t="shared" si="1"/>
        <v>2052398649</v>
      </c>
      <c r="U51" s="28"/>
      <c r="V51" s="39">
        <f>T51/درآمد!$F$11*100</f>
        <v>-0.72162933774479077</v>
      </c>
    </row>
    <row r="52" spans="1:22" ht="18.75">
      <c r="A52" s="6" t="s">
        <v>102</v>
      </c>
      <c r="C52" s="28">
        <v>0</v>
      </c>
      <c r="D52" s="28"/>
      <c r="E52" s="28">
        <v>0</v>
      </c>
      <c r="F52" s="28"/>
      <c r="G52" s="28">
        <f>VLOOKUP(A52,'درآمد ناشی از فروش'!A:Q,9,0)</f>
        <v>0</v>
      </c>
      <c r="H52" s="28"/>
      <c r="I52" s="28">
        <f t="shared" si="0"/>
        <v>0</v>
      </c>
      <c r="J52" s="28"/>
      <c r="K52" s="39">
        <f>I52/درآمد!$F$11*100</f>
        <v>0</v>
      </c>
      <c r="L52" s="28"/>
      <c r="M52" s="28">
        <v>0</v>
      </c>
      <c r="N52" s="28"/>
      <c r="O52" s="57">
        <v>0</v>
      </c>
      <c r="P52" s="57"/>
      <c r="Q52" s="28"/>
      <c r="R52" s="28">
        <f>VLOOKUP(A52,'درآمد ناشی از فروش'!A:Q,17,0)</f>
        <v>9214652290</v>
      </c>
      <c r="S52" s="28"/>
      <c r="T52" s="28">
        <f t="shared" si="1"/>
        <v>9214652290</v>
      </c>
      <c r="U52" s="28"/>
      <c r="V52" s="39">
        <f>T52/درآمد!$F$11*100</f>
        <v>-3.2398985610427671</v>
      </c>
    </row>
    <row r="53" spans="1:22" ht="18.75">
      <c r="A53" s="6" t="s">
        <v>120</v>
      </c>
      <c r="C53" s="28">
        <v>0</v>
      </c>
      <c r="D53" s="28"/>
      <c r="E53" s="28">
        <v>0</v>
      </c>
      <c r="F53" s="28"/>
      <c r="G53" s="28">
        <f>VLOOKUP(A53,'درآمد ناشی از فروش'!A:Q,9,0)</f>
        <v>0</v>
      </c>
      <c r="H53" s="28"/>
      <c r="I53" s="28">
        <f t="shared" si="0"/>
        <v>0</v>
      </c>
      <c r="J53" s="28"/>
      <c r="K53" s="39">
        <f>I53/درآمد!$F$11*100</f>
        <v>0</v>
      </c>
      <c r="L53" s="28"/>
      <c r="M53" s="28">
        <v>0</v>
      </c>
      <c r="N53" s="28"/>
      <c r="O53" s="57">
        <v>0</v>
      </c>
      <c r="P53" s="57"/>
      <c r="Q53" s="28"/>
      <c r="R53" s="28">
        <f>VLOOKUP(A53,'درآمد ناشی از فروش'!A:Q,17,0)</f>
        <v>-41683431138</v>
      </c>
      <c r="S53" s="28"/>
      <c r="T53" s="28">
        <f t="shared" si="1"/>
        <v>-41683431138</v>
      </c>
      <c r="U53" s="28"/>
      <c r="V53" s="39">
        <f>T53/درآمد!$F$11*100</f>
        <v>14.656015692517411</v>
      </c>
    </row>
    <row r="54" spans="1:22" ht="18.75">
      <c r="A54" s="6" t="s">
        <v>119</v>
      </c>
      <c r="C54" s="28">
        <v>0</v>
      </c>
      <c r="D54" s="28"/>
      <c r="E54" s="28">
        <v>0</v>
      </c>
      <c r="F54" s="28"/>
      <c r="G54" s="28">
        <f>VLOOKUP(A54,'درآمد ناشی از فروش'!A:Q,9,0)</f>
        <v>0</v>
      </c>
      <c r="H54" s="28"/>
      <c r="I54" s="28">
        <f t="shared" si="0"/>
        <v>0</v>
      </c>
      <c r="J54" s="28"/>
      <c r="K54" s="39">
        <f>I54/درآمد!$F$11*100</f>
        <v>0</v>
      </c>
      <c r="L54" s="28"/>
      <c r="M54" s="28">
        <v>0</v>
      </c>
      <c r="N54" s="28"/>
      <c r="O54" s="57">
        <v>0</v>
      </c>
      <c r="P54" s="57"/>
      <c r="Q54" s="28"/>
      <c r="R54" s="28">
        <f>VLOOKUP(A54,'درآمد ناشی از فروش'!A:Q,17,0)</f>
        <v>-127626248</v>
      </c>
      <c r="S54" s="28"/>
      <c r="T54" s="28">
        <f t="shared" si="1"/>
        <v>-127626248</v>
      </c>
      <c r="U54" s="28"/>
      <c r="V54" s="39">
        <f>T54/درآمد!$F$11*100</f>
        <v>4.4873760206364487E-2</v>
      </c>
    </row>
    <row r="55" spans="1:22" ht="18.75">
      <c r="A55" s="6" t="s">
        <v>116</v>
      </c>
      <c r="C55" s="28">
        <v>0</v>
      </c>
      <c r="D55" s="28"/>
      <c r="E55" s="28">
        <v>0</v>
      </c>
      <c r="F55" s="28"/>
      <c r="G55" s="28">
        <f>VLOOKUP(A55,'درآمد ناشی از فروش'!A:Q,9,0)</f>
        <v>0</v>
      </c>
      <c r="H55" s="28"/>
      <c r="I55" s="28">
        <f t="shared" si="0"/>
        <v>0</v>
      </c>
      <c r="J55" s="28"/>
      <c r="K55" s="39">
        <f>I55/درآمد!$F$11*100</f>
        <v>0</v>
      </c>
      <c r="L55" s="28"/>
      <c r="M55" s="28">
        <v>0</v>
      </c>
      <c r="N55" s="28"/>
      <c r="O55" s="57">
        <v>0</v>
      </c>
      <c r="P55" s="57"/>
      <c r="Q55" s="28"/>
      <c r="R55" s="28">
        <f>VLOOKUP(A55,'درآمد ناشی از فروش'!A:Q,17,0)</f>
        <v>100351395</v>
      </c>
      <c r="S55" s="28"/>
      <c r="T55" s="28">
        <f t="shared" si="1"/>
        <v>100351395</v>
      </c>
      <c r="U55" s="28"/>
      <c r="V55" s="39">
        <f>T55/درآمد!$F$11*100</f>
        <v>-3.5283842518070138E-2</v>
      </c>
    </row>
    <row r="56" spans="1:22" ht="18.75">
      <c r="A56" s="6" t="s">
        <v>44</v>
      </c>
      <c r="C56" s="28">
        <v>0</v>
      </c>
      <c r="D56" s="28"/>
      <c r="E56" s="28">
        <f>VLOOKUP(A56,'درآمد ناشی از تغییر قیمت اوراق'!A:Q,9,0)</f>
        <v>-16859376727</v>
      </c>
      <c r="F56" s="28"/>
      <c r="G56" s="28">
        <f>VLOOKUP(A56,'درآمد ناشی از فروش'!A:Q,9,0)</f>
        <v>-29417455</v>
      </c>
      <c r="H56" s="28"/>
      <c r="I56" s="28">
        <f t="shared" si="0"/>
        <v>-16888794182</v>
      </c>
      <c r="J56" s="28"/>
      <c r="K56" s="39">
        <f>I56/درآمد!$F$11*100</f>
        <v>5.9381491830560718</v>
      </c>
      <c r="L56" s="28"/>
      <c r="M56" s="28">
        <v>0</v>
      </c>
      <c r="N56" s="28"/>
      <c r="O56" s="57">
        <f>VLOOKUP(A56,'درآمد ناشی از تغییر قیمت اوراق'!A:Q,17,0)</f>
        <v>-9288797745</v>
      </c>
      <c r="P56" s="57"/>
      <c r="Q56" s="28"/>
      <c r="R56" s="28">
        <f>VLOOKUP(A56,'درآمد ناشی از فروش'!A:Q,17,0)</f>
        <v>2248914799</v>
      </c>
      <c r="S56" s="28"/>
      <c r="T56" s="28">
        <f t="shared" si="1"/>
        <v>-7039882946</v>
      </c>
      <c r="U56" s="28"/>
      <c r="V56" s="39">
        <f>T56/درآمد!$F$11*100</f>
        <v>2.4752433308207791</v>
      </c>
    </row>
    <row r="57" spans="1:22" ht="18.75">
      <c r="A57" s="6" t="s">
        <v>113</v>
      </c>
      <c r="C57" s="28">
        <v>0</v>
      </c>
      <c r="D57" s="28"/>
      <c r="E57" s="28">
        <v>0</v>
      </c>
      <c r="F57" s="28"/>
      <c r="G57" s="28">
        <f>VLOOKUP(A57,'درآمد ناشی از فروش'!A:Q,9,0)</f>
        <v>0</v>
      </c>
      <c r="H57" s="28"/>
      <c r="I57" s="28">
        <f t="shared" si="0"/>
        <v>0</v>
      </c>
      <c r="J57" s="28"/>
      <c r="K57" s="39">
        <f>I57/درآمد!$F$11*100</f>
        <v>0</v>
      </c>
      <c r="L57" s="28"/>
      <c r="M57" s="28">
        <v>0</v>
      </c>
      <c r="N57" s="28"/>
      <c r="O57" s="57">
        <v>0</v>
      </c>
      <c r="P57" s="57"/>
      <c r="Q57" s="28"/>
      <c r="R57" s="28">
        <f>VLOOKUP(A57,'درآمد ناشی از فروش'!A:Q,17,0)</f>
        <v>650579159</v>
      </c>
      <c r="S57" s="28"/>
      <c r="T57" s="28">
        <f t="shared" si="1"/>
        <v>650579159</v>
      </c>
      <c r="U57" s="28"/>
      <c r="V57" s="39">
        <f>T57/درآمد!$F$11*100</f>
        <v>-0.22874552557734262</v>
      </c>
    </row>
    <row r="58" spans="1:22" ht="18.75">
      <c r="A58" s="6" t="s">
        <v>117</v>
      </c>
      <c r="C58" s="28">
        <v>0</v>
      </c>
      <c r="D58" s="47"/>
      <c r="E58" s="28">
        <v>0</v>
      </c>
      <c r="F58" s="47"/>
      <c r="G58" s="28">
        <f>VLOOKUP(A58,'درآمد ناشی از فروش'!A:Q,9,0)</f>
        <v>0</v>
      </c>
      <c r="H58" s="47"/>
      <c r="I58" s="28">
        <f t="shared" si="0"/>
        <v>0</v>
      </c>
      <c r="J58" s="47"/>
      <c r="K58" s="39">
        <f>I58/درآمد!$F$11*100</f>
        <v>0</v>
      </c>
      <c r="L58" s="47"/>
      <c r="M58" s="28">
        <v>0</v>
      </c>
      <c r="N58" s="47"/>
      <c r="O58" s="57">
        <v>0</v>
      </c>
      <c r="P58" s="57"/>
      <c r="Q58" s="47"/>
      <c r="R58" s="28">
        <f>VLOOKUP(A58,'درآمد ناشی از فروش'!A:Q,17,0)</f>
        <v>2975052000</v>
      </c>
      <c r="S58" s="47"/>
      <c r="T58" s="28">
        <f t="shared" si="1"/>
        <v>2975052000</v>
      </c>
      <c r="U58" s="47"/>
      <c r="V58" s="39">
        <f>T58/درآمد!$F$11*100</f>
        <v>-1.0460369410018626</v>
      </c>
    </row>
    <row r="59" spans="1:22" ht="18.75">
      <c r="A59" s="6" t="s">
        <v>48</v>
      </c>
      <c r="C59" s="28">
        <v>0</v>
      </c>
      <c r="D59" s="47"/>
      <c r="E59" s="28">
        <f>VLOOKUP(A59,'درآمد ناشی از تغییر قیمت اوراق'!A:Q,9,0)</f>
        <v>-5552139721</v>
      </c>
      <c r="F59" s="47"/>
      <c r="G59" s="28">
        <f>VLOOKUP(A59,'درآمد ناشی از فروش'!A:Q,9,0)</f>
        <v>-511303434</v>
      </c>
      <c r="H59" s="47"/>
      <c r="I59" s="28">
        <f t="shared" si="0"/>
        <v>-6063443155</v>
      </c>
      <c r="J59" s="47"/>
      <c r="K59" s="39">
        <f>I59/درآمد!$F$11*100</f>
        <v>2.1319242587339251</v>
      </c>
      <c r="L59" s="47"/>
      <c r="M59" s="28">
        <v>0</v>
      </c>
      <c r="N59" s="47"/>
      <c r="O59" s="57">
        <f>VLOOKUP(A59,'درآمد ناشی از تغییر قیمت اوراق'!A:Q,17,0)</f>
        <v>-5627753684</v>
      </c>
      <c r="P59" s="57"/>
      <c r="Q59" s="47"/>
      <c r="R59" s="28">
        <f>VLOOKUP(A59,'درآمد ناشی از فروش'!A:Q,17,0)</f>
        <v>-275527649</v>
      </c>
      <c r="S59" s="47"/>
      <c r="T59" s="28">
        <f t="shared" si="1"/>
        <v>-5903281333</v>
      </c>
      <c r="U59" s="47"/>
      <c r="V59" s="39">
        <f>T59/درآمد!$F$11*100</f>
        <v>2.07561089602626</v>
      </c>
    </row>
    <row r="60" spans="1:22" ht="18.75">
      <c r="A60" s="6" t="s">
        <v>100</v>
      </c>
      <c r="C60" s="28">
        <v>0</v>
      </c>
      <c r="D60" s="47"/>
      <c r="E60" s="28">
        <v>0</v>
      </c>
      <c r="F60" s="47"/>
      <c r="G60" s="28">
        <f>VLOOKUP(A60,'درآمد ناشی از فروش'!A:Q,9,0)</f>
        <v>0</v>
      </c>
      <c r="H60" s="47"/>
      <c r="I60" s="28">
        <f t="shared" si="0"/>
        <v>0</v>
      </c>
      <c r="J60" s="47"/>
      <c r="K60" s="39">
        <f>I60/درآمد!$F$11*100</f>
        <v>0</v>
      </c>
      <c r="L60" s="47"/>
      <c r="M60" s="28">
        <v>0</v>
      </c>
      <c r="N60" s="47"/>
      <c r="O60" s="57">
        <v>0</v>
      </c>
      <c r="P60" s="57"/>
      <c r="Q60" s="47"/>
      <c r="R60" s="28">
        <f>VLOOKUP(A60,'درآمد ناشی از فروش'!A:Q,17,0)</f>
        <v>75052261</v>
      </c>
      <c r="S60" s="47"/>
      <c r="T60" s="28">
        <f t="shared" si="1"/>
        <v>75052261</v>
      </c>
      <c r="U60" s="47"/>
      <c r="V60" s="39">
        <f>T60/درآمد!$F$11*100</f>
        <v>-2.6388593379784081E-2</v>
      </c>
    </row>
    <row r="61" spans="1:22" ht="18.75">
      <c r="A61" s="6" t="s">
        <v>50</v>
      </c>
      <c r="C61" s="28">
        <v>0</v>
      </c>
      <c r="D61" s="47"/>
      <c r="E61" s="28">
        <f>VLOOKUP(A61,'درآمد ناشی از تغییر قیمت اوراق'!A:Q,9,0)</f>
        <v>-3766661259</v>
      </c>
      <c r="F61" s="47"/>
      <c r="G61" s="28">
        <f>VLOOKUP(A61,'درآمد ناشی از فروش'!A:Q,9,0)</f>
        <v>-1967044473</v>
      </c>
      <c r="H61" s="47"/>
      <c r="I61" s="28">
        <f t="shared" si="0"/>
        <v>-5733705732</v>
      </c>
      <c r="J61" s="47"/>
      <c r="K61" s="39">
        <f>I61/درآمد!$F$11*100</f>
        <v>2.0159876212268308</v>
      </c>
      <c r="L61" s="47"/>
      <c r="M61" s="28">
        <v>0</v>
      </c>
      <c r="N61" s="47"/>
      <c r="O61" s="57">
        <f>VLOOKUP(A61,'درآمد ناشی از تغییر قیمت اوراق'!A:Q,17,0)</f>
        <v>-8411889562</v>
      </c>
      <c r="P61" s="57"/>
      <c r="Q61" s="47"/>
      <c r="R61" s="28">
        <f>VLOOKUP(A61,'درآمد ناشی از فروش'!A:Q,17,0)</f>
        <v>-13490262065</v>
      </c>
      <c r="S61" s="47"/>
      <c r="T61" s="28">
        <f t="shared" si="1"/>
        <v>-21902151627</v>
      </c>
      <c r="U61" s="47"/>
      <c r="V61" s="39">
        <f>T61/درآمد!$F$11*100</f>
        <v>7.7008602502632044</v>
      </c>
    </row>
    <row r="62" spans="1:22" ht="18.75">
      <c r="A62" s="6" t="s">
        <v>115</v>
      </c>
      <c r="C62" s="28">
        <v>0</v>
      </c>
      <c r="D62" s="47"/>
      <c r="E62" s="28">
        <v>0</v>
      </c>
      <c r="F62" s="47"/>
      <c r="G62" s="28">
        <f>VLOOKUP(A62,'درآمد ناشی از فروش'!A:Q,9,0)</f>
        <v>0</v>
      </c>
      <c r="H62" s="47"/>
      <c r="I62" s="28">
        <f t="shared" si="0"/>
        <v>0</v>
      </c>
      <c r="J62" s="47"/>
      <c r="K62" s="39">
        <f>I62/درآمد!$F$11*100</f>
        <v>0</v>
      </c>
      <c r="L62" s="47"/>
      <c r="M62" s="28">
        <v>0</v>
      </c>
      <c r="N62" s="47"/>
      <c r="O62" s="57">
        <v>0</v>
      </c>
      <c r="P62" s="57"/>
      <c r="Q62" s="47"/>
      <c r="R62" s="28">
        <f>VLOOKUP(A62,'درآمد ناشی از فروش'!A:Q,17,0)</f>
        <v>1679926800</v>
      </c>
      <c r="S62" s="47"/>
      <c r="T62" s="28">
        <f t="shared" si="1"/>
        <v>1679926800</v>
      </c>
      <c r="U62" s="47"/>
      <c r="V62" s="39">
        <f>T62/درآمد!$F$11*100</f>
        <v>-0.59066715169316286</v>
      </c>
    </row>
    <row r="63" spans="1:22" ht="18.75">
      <c r="A63" s="6" t="s">
        <v>53</v>
      </c>
      <c r="C63" s="28">
        <v>0</v>
      </c>
      <c r="D63" s="47"/>
      <c r="E63" s="28">
        <f>VLOOKUP(A63,'درآمد ناشی از تغییر قیمت اوراق'!A:Q,9,0)</f>
        <v>-16548250707</v>
      </c>
      <c r="F63" s="47"/>
      <c r="G63" s="28">
        <f>VLOOKUP(A63,'درآمد ناشی از فروش'!A:Q,9,0)</f>
        <v>0</v>
      </c>
      <c r="H63" s="47"/>
      <c r="I63" s="28">
        <f t="shared" si="0"/>
        <v>-16548250707</v>
      </c>
      <c r="J63" s="47"/>
      <c r="K63" s="39">
        <f>I63/درآمد!$F$11*100</f>
        <v>5.8184131062187108</v>
      </c>
      <c r="L63" s="47"/>
      <c r="M63" s="28">
        <v>0</v>
      </c>
      <c r="N63" s="47"/>
      <c r="O63" s="57">
        <f>VLOOKUP(A63,'درآمد ناشی از تغییر قیمت اوراق'!A:Q,17,0)</f>
        <v>-24290535718</v>
      </c>
      <c r="P63" s="57"/>
      <c r="Q63" s="47"/>
      <c r="R63" s="28">
        <f>VLOOKUP(A63,'درآمد ناشی از فروش'!A:Q,17,0)</f>
        <v>51707171</v>
      </c>
      <c r="S63" s="47"/>
      <c r="T63" s="28">
        <f t="shared" si="1"/>
        <v>-24238828547</v>
      </c>
      <c r="U63" s="47"/>
      <c r="V63" s="39">
        <f>T63/درآمد!$F$11*100</f>
        <v>8.5224426553796366</v>
      </c>
    </row>
    <row r="64" spans="1:22" ht="18.75">
      <c r="A64" s="6" t="s">
        <v>54</v>
      </c>
      <c r="C64" s="28">
        <v>0</v>
      </c>
      <c r="D64" s="47"/>
      <c r="E64" s="28">
        <f>VLOOKUP(A64,'درآمد ناشی از تغییر قیمت اوراق'!A:Q,9,0)</f>
        <v>-2925449982</v>
      </c>
      <c r="F64" s="47"/>
      <c r="G64" s="28">
        <f>VLOOKUP(A64,'درآمد ناشی از فروش'!A:Q,9,0)</f>
        <v>-22150703</v>
      </c>
      <c r="H64" s="47"/>
      <c r="I64" s="28">
        <f t="shared" si="0"/>
        <v>-2947600685</v>
      </c>
      <c r="J64" s="47"/>
      <c r="K64" s="39">
        <f>I64/درآمد!$F$11*100</f>
        <v>1.0363849787608399</v>
      </c>
      <c r="L64" s="47"/>
      <c r="M64" s="28">
        <v>0</v>
      </c>
      <c r="N64" s="47"/>
      <c r="O64" s="57">
        <f>VLOOKUP(A64,'درآمد ناشی از تغییر قیمت اوراق'!A:Q,17,0)</f>
        <v>172183149</v>
      </c>
      <c r="P64" s="57"/>
      <c r="Q64" s="47"/>
      <c r="R64" s="28">
        <f>VLOOKUP(A64,'درآمد ناشی از فروش'!A:Q,17,0)</f>
        <v>134808838</v>
      </c>
      <c r="S64" s="47"/>
      <c r="T64" s="28">
        <f t="shared" si="1"/>
        <v>306991987</v>
      </c>
      <c r="U64" s="47"/>
      <c r="V64" s="39">
        <f>T64/درآمد!$F$11*100</f>
        <v>-0.10793927601721366</v>
      </c>
    </row>
    <row r="65" spans="1:22" ht="18.75">
      <c r="A65" s="6" t="s">
        <v>51</v>
      </c>
      <c r="C65" s="28">
        <v>0</v>
      </c>
      <c r="D65" s="47"/>
      <c r="E65" s="28">
        <f>VLOOKUP(A65,'درآمد ناشی از تغییر قیمت اوراق'!A:Q,9,0)</f>
        <v>-1928812268</v>
      </c>
      <c r="F65" s="47"/>
      <c r="G65" s="28">
        <v>0</v>
      </c>
      <c r="H65" s="47"/>
      <c r="I65" s="28">
        <f t="shared" si="0"/>
        <v>-1928812268</v>
      </c>
      <c r="J65" s="47"/>
      <c r="K65" s="39">
        <f>I65/درآمد!$F$11*100</f>
        <v>0.67817600653218313</v>
      </c>
      <c r="L65" s="47"/>
      <c r="M65" s="28">
        <v>0</v>
      </c>
      <c r="N65" s="47"/>
      <c r="O65" s="57">
        <f>VLOOKUP(A65,'درآمد ناشی از تغییر قیمت اوراق'!A:Q,17,0)</f>
        <v>-6271208669</v>
      </c>
      <c r="P65" s="57"/>
      <c r="Q65" s="47"/>
      <c r="R65" s="28">
        <v>0</v>
      </c>
      <c r="S65" s="47"/>
      <c r="T65" s="28">
        <f t="shared" si="1"/>
        <v>-6271208669</v>
      </c>
      <c r="U65" s="47"/>
      <c r="V65" s="39">
        <f>T65/درآمد!$F$11*100</f>
        <v>2.2049752180819433</v>
      </c>
    </row>
    <row r="66" spans="1:22" ht="18.75">
      <c r="A66" s="6" t="s">
        <v>45</v>
      </c>
      <c r="C66" s="28">
        <v>0</v>
      </c>
      <c r="D66" s="47"/>
      <c r="E66" s="28">
        <f>VLOOKUP(A66,'درآمد ناشی از تغییر قیمت اوراق'!A:Q,9,0)</f>
        <v>-467203500</v>
      </c>
      <c r="F66" s="47"/>
      <c r="G66" s="28">
        <v>0</v>
      </c>
      <c r="H66" s="47"/>
      <c r="I66" s="28">
        <f t="shared" si="0"/>
        <v>-467203500</v>
      </c>
      <c r="J66" s="47"/>
      <c r="K66" s="39">
        <f>I66/درآمد!$F$11*100</f>
        <v>0.16427011022508636</v>
      </c>
      <c r="L66" s="47"/>
      <c r="M66" s="28">
        <v>0</v>
      </c>
      <c r="N66" s="47"/>
      <c r="O66" s="57">
        <f>VLOOKUP(A66,'درآمد ناشی از تغییر قیمت اوراق'!A:Q,17,0)</f>
        <v>-3797271000</v>
      </c>
      <c r="P66" s="57"/>
      <c r="Q66" s="47"/>
      <c r="R66" s="28">
        <v>0</v>
      </c>
      <c r="S66" s="47"/>
      <c r="T66" s="28">
        <f t="shared" si="1"/>
        <v>-3797271000</v>
      </c>
      <c r="U66" s="47"/>
      <c r="V66" s="39">
        <f>T66/درآمد!$F$11*100</f>
        <v>1.3351315341698509</v>
      </c>
    </row>
    <row r="67" spans="1:22" ht="18.75">
      <c r="A67" s="6" t="s">
        <v>37</v>
      </c>
      <c r="C67" s="28">
        <v>0</v>
      </c>
      <c r="D67" s="47"/>
      <c r="E67" s="28">
        <f>VLOOKUP(A67,'درآمد ناشی از تغییر قیمت اوراق'!A:Q,9,0)</f>
        <v>-503983350</v>
      </c>
      <c r="F67" s="47"/>
      <c r="G67" s="28">
        <v>0</v>
      </c>
      <c r="H67" s="47"/>
      <c r="I67" s="28">
        <f t="shared" si="0"/>
        <v>-503983350</v>
      </c>
      <c r="J67" s="47"/>
      <c r="K67" s="39">
        <f>I67/درآمد!$F$11*100</f>
        <v>0.17720201251940168</v>
      </c>
      <c r="L67" s="47"/>
      <c r="M67" s="28">
        <v>0</v>
      </c>
      <c r="N67" s="47"/>
      <c r="O67" s="57">
        <f>VLOOKUP(A67,'درآمد ناشی از تغییر قیمت اوراق'!A:Q,17,0)</f>
        <v>1253497050</v>
      </c>
      <c r="P67" s="57"/>
      <c r="Q67" s="47"/>
      <c r="R67" s="28">
        <v>0</v>
      </c>
      <c r="S67" s="47"/>
      <c r="T67" s="28">
        <f t="shared" si="1"/>
        <v>1253497050</v>
      </c>
      <c r="U67" s="47"/>
      <c r="V67" s="39">
        <f>T67/درآمد!$F$11*100</f>
        <v>-0.44073321062517851</v>
      </c>
    </row>
    <row r="68" spans="1:22" ht="18.75">
      <c r="A68" s="6" t="s">
        <v>57</v>
      </c>
      <c r="C68" s="47">
        <v>0</v>
      </c>
      <c r="D68" s="47"/>
      <c r="E68" s="28">
        <f>VLOOKUP(A68,'درآمد ناشی از تغییر قیمت اوراق'!A:Q,9,0)</f>
        <v>-2842800</v>
      </c>
      <c r="F68" s="47"/>
      <c r="G68" s="28">
        <v>0</v>
      </c>
      <c r="H68" s="47"/>
      <c r="I68" s="28">
        <f t="shared" si="0"/>
        <v>-2842800</v>
      </c>
      <c r="J68" s="47"/>
      <c r="K68" s="39">
        <f>I68/درآمد!$F$11*100</f>
        <v>9.9953675293073694E-4</v>
      </c>
      <c r="L68" s="47"/>
      <c r="M68" s="28">
        <v>0</v>
      </c>
      <c r="N68" s="47"/>
      <c r="O68" s="57">
        <f>VLOOKUP(A68,'درآمد ناشی از تغییر قیمت اوراق'!A:Q,17,0)</f>
        <v>-2842800</v>
      </c>
      <c r="P68" s="57"/>
      <c r="Q68" s="47"/>
      <c r="R68" s="28">
        <v>0</v>
      </c>
      <c r="S68" s="47"/>
      <c r="T68" s="28">
        <f t="shared" si="1"/>
        <v>-2842800</v>
      </c>
      <c r="U68" s="47"/>
      <c r="V68" s="39">
        <f>T68/درآمد!$F$11*100</f>
        <v>9.9953675293073694E-4</v>
      </c>
    </row>
    <row r="69" spans="1:22" ht="18.75">
      <c r="A69" s="6" t="s">
        <v>58</v>
      </c>
      <c r="C69" s="47">
        <v>0</v>
      </c>
      <c r="D69" s="47"/>
      <c r="E69" s="28">
        <f>VLOOKUP(A69,'درآمد ناشی از تغییر قیمت اوراق'!A:Q,9,0)</f>
        <v>-803913979</v>
      </c>
      <c r="F69" s="47"/>
      <c r="G69" s="28">
        <v>0</v>
      </c>
      <c r="H69" s="47"/>
      <c r="I69" s="28">
        <f t="shared" si="0"/>
        <v>-803913979</v>
      </c>
      <c r="J69" s="47"/>
      <c r="K69" s="39">
        <f>I69/درآمد!$F$11*100</f>
        <v>0.28265849451431285</v>
      </c>
      <c r="L69" s="47"/>
      <c r="M69" s="28">
        <v>0</v>
      </c>
      <c r="N69" s="47"/>
      <c r="O69" s="57">
        <f>VLOOKUP(A69,'درآمد ناشی از تغییر قیمت اوراق'!A:Q,17,0)</f>
        <v>-803913979</v>
      </c>
      <c r="P69" s="57"/>
      <c r="Q69" s="47"/>
      <c r="R69" s="28">
        <v>0</v>
      </c>
      <c r="S69" s="47"/>
      <c r="T69" s="28">
        <f t="shared" si="1"/>
        <v>-803913979</v>
      </c>
      <c r="U69" s="47"/>
      <c r="V69" s="39">
        <f>T69/درآمد!$F$11*100</f>
        <v>0.28265849451431285</v>
      </c>
    </row>
    <row r="70" spans="1:22" ht="18.75">
      <c r="A70" s="6" t="s">
        <v>202</v>
      </c>
      <c r="C70" s="47">
        <v>0</v>
      </c>
      <c r="D70" s="47"/>
      <c r="E70" s="28">
        <v>0</v>
      </c>
      <c r="F70" s="47"/>
      <c r="G70" s="28">
        <v>0</v>
      </c>
      <c r="H70" s="47"/>
      <c r="I70" s="28">
        <f t="shared" si="0"/>
        <v>0</v>
      </c>
      <c r="J70" s="47"/>
      <c r="K70" s="39">
        <f>I70/درآمد!$F$11*100</f>
        <v>0</v>
      </c>
      <c r="L70" s="47"/>
      <c r="M70" s="28">
        <v>0</v>
      </c>
      <c r="N70" s="47"/>
      <c r="O70" s="57">
        <v>0</v>
      </c>
      <c r="P70" s="57"/>
      <c r="Q70" s="47"/>
      <c r="R70" s="28">
        <f>VLOOKUP(A70,'درآمد اعمال اختیار'!A:K,11,0)</f>
        <v>-74644702</v>
      </c>
      <c r="S70" s="47"/>
      <c r="T70" s="28">
        <f t="shared" si="1"/>
        <v>-74644702</v>
      </c>
      <c r="U70" s="47"/>
      <c r="V70" s="39">
        <f>T70/درآمد!$F$11*100</f>
        <v>2.6245294449332518E-2</v>
      </c>
    </row>
    <row r="71" spans="1:22" ht="18.75">
      <c r="A71" s="6" t="s">
        <v>105</v>
      </c>
      <c r="C71" s="47">
        <v>0</v>
      </c>
      <c r="D71" s="47"/>
      <c r="E71" s="28">
        <v>0</v>
      </c>
      <c r="F71" s="47"/>
      <c r="G71" s="28">
        <v>0</v>
      </c>
      <c r="H71" s="47"/>
      <c r="I71" s="28">
        <f t="shared" si="0"/>
        <v>0</v>
      </c>
      <c r="J71" s="47"/>
      <c r="K71" s="39">
        <f>I71/درآمد!$F$11*100</f>
        <v>0</v>
      </c>
      <c r="L71" s="47"/>
      <c r="M71" s="28">
        <v>0</v>
      </c>
      <c r="N71" s="47"/>
      <c r="O71" s="57">
        <v>0</v>
      </c>
      <c r="P71" s="57"/>
      <c r="Q71" s="47"/>
      <c r="R71" s="28">
        <f>VLOOKUP(A71,'درآمد اعمال اختیار'!A:K,11,0)</f>
        <v>1100694816</v>
      </c>
      <c r="S71" s="47"/>
      <c r="T71" s="28">
        <f t="shared" si="1"/>
        <v>1100694816</v>
      </c>
      <c r="U71" s="47"/>
      <c r="V71" s="39">
        <f>T71/درآمد!$F$11*100</f>
        <v>-0.38700750047570526</v>
      </c>
    </row>
    <row r="72" spans="1:22" ht="18.75">
      <c r="A72" s="6" t="s">
        <v>192</v>
      </c>
      <c r="C72" s="47">
        <v>0</v>
      </c>
      <c r="D72" s="47"/>
      <c r="E72" s="28">
        <v>0</v>
      </c>
      <c r="F72" s="47"/>
      <c r="G72" s="28">
        <v>0</v>
      </c>
      <c r="H72" s="47"/>
      <c r="I72" s="28">
        <f t="shared" si="0"/>
        <v>0</v>
      </c>
      <c r="J72" s="47"/>
      <c r="K72" s="39">
        <f>I72/درآمد!$F$11*100</f>
        <v>0</v>
      </c>
      <c r="L72" s="47"/>
      <c r="M72" s="28">
        <v>0</v>
      </c>
      <c r="N72" s="47"/>
      <c r="O72" s="57">
        <v>0</v>
      </c>
      <c r="P72" s="57"/>
      <c r="Q72" s="47"/>
      <c r="R72" s="28">
        <f>VLOOKUP(A72,'درآمد اعمال اختیار'!A:K,11,0)</f>
        <v>18084538513</v>
      </c>
      <c r="S72" s="47"/>
      <c r="T72" s="28">
        <f t="shared" si="1"/>
        <v>18084538513</v>
      </c>
      <c r="U72" s="47"/>
      <c r="V72" s="39">
        <f>T72/درآمد!$F$11*100</f>
        <v>-6.3585763696126634</v>
      </c>
    </row>
    <row r="73" spans="1:22" ht="18.75">
      <c r="A73" s="6" t="s">
        <v>169</v>
      </c>
      <c r="C73" s="47">
        <v>0</v>
      </c>
      <c r="D73" s="47"/>
      <c r="E73" s="28">
        <v>0</v>
      </c>
      <c r="F73" s="47"/>
      <c r="G73" s="28">
        <v>0</v>
      </c>
      <c r="H73" s="47"/>
      <c r="I73" s="28">
        <f t="shared" si="0"/>
        <v>0</v>
      </c>
      <c r="J73" s="47"/>
      <c r="K73" s="39">
        <f>I73/درآمد!$F$11*100</f>
        <v>0</v>
      </c>
      <c r="L73" s="47"/>
      <c r="M73" s="28">
        <v>0</v>
      </c>
      <c r="N73" s="47"/>
      <c r="O73" s="57">
        <v>0</v>
      </c>
      <c r="P73" s="57"/>
      <c r="Q73" s="47"/>
      <c r="R73" s="28">
        <f>VLOOKUP(A73,'درآمد اعمال اختیار'!A:K,11,0)</f>
        <v>-404194323</v>
      </c>
      <c r="S73" s="47"/>
      <c r="T73" s="28">
        <f t="shared" si="1"/>
        <v>-404194323</v>
      </c>
      <c r="U73" s="47"/>
      <c r="V73" s="39">
        <f>T73/درآمد!$F$11*100</f>
        <v>0.14211590022669815</v>
      </c>
    </row>
    <row r="74" spans="1:22" ht="18.75">
      <c r="A74" s="6" t="s">
        <v>122</v>
      </c>
      <c r="C74" s="47">
        <v>0</v>
      </c>
      <c r="D74" s="47"/>
      <c r="E74" s="28">
        <v>0</v>
      </c>
      <c r="F74" s="47"/>
      <c r="G74" s="28">
        <v>0</v>
      </c>
      <c r="H74" s="47"/>
      <c r="I74" s="28">
        <f t="shared" ref="I74:I98" si="2">C74+E74+G74</f>
        <v>0</v>
      </c>
      <c r="J74" s="47"/>
      <c r="K74" s="39">
        <f>I74/درآمد!$F$11*100</f>
        <v>0</v>
      </c>
      <c r="L74" s="47"/>
      <c r="M74" s="28">
        <v>0</v>
      </c>
      <c r="N74" s="47"/>
      <c r="O74" s="57">
        <v>0</v>
      </c>
      <c r="P74" s="57"/>
      <c r="Q74" s="47"/>
      <c r="R74" s="28">
        <f>VLOOKUP(A74,'درآمد اعمال اختیار'!A:K,11,0)</f>
        <v>-434820619</v>
      </c>
      <c r="S74" s="47"/>
      <c r="T74" s="28">
        <f t="shared" ref="T74:T98" si="3">M74+O74+R74</f>
        <v>-434820619</v>
      </c>
      <c r="U74" s="47"/>
      <c r="V74" s="39">
        <f>T74/درآمد!$F$11*100</f>
        <v>0.15288419502694284</v>
      </c>
    </row>
    <row r="75" spans="1:22" ht="18.75">
      <c r="A75" s="6" t="s">
        <v>175</v>
      </c>
      <c r="C75" s="47">
        <v>0</v>
      </c>
      <c r="D75" s="47"/>
      <c r="E75" s="28">
        <v>0</v>
      </c>
      <c r="F75" s="47"/>
      <c r="G75" s="28">
        <v>0</v>
      </c>
      <c r="H75" s="47"/>
      <c r="I75" s="28">
        <f t="shared" si="2"/>
        <v>0</v>
      </c>
      <c r="J75" s="47"/>
      <c r="K75" s="39">
        <f>I75/درآمد!$F$11*100</f>
        <v>0</v>
      </c>
      <c r="L75" s="47"/>
      <c r="M75" s="28">
        <v>0</v>
      </c>
      <c r="N75" s="47"/>
      <c r="O75" s="57">
        <v>0</v>
      </c>
      <c r="P75" s="57"/>
      <c r="Q75" s="47"/>
      <c r="R75" s="28">
        <f>VLOOKUP(A75,'درآمد اعمال اختیار'!A:K,11,0)</f>
        <v>51768353810</v>
      </c>
      <c r="S75" s="47"/>
      <c r="T75" s="28">
        <f t="shared" si="3"/>
        <v>51768353810</v>
      </c>
      <c r="U75" s="47"/>
      <c r="V75" s="39">
        <f>T75/درآمد!$F$11*100</f>
        <v>-18.201903852475358</v>
      </c>
    </row>
    <row r="76" spans="1:22" ht="18.75">
      <c r="A76" s="6" t="s">
        <v>176</v>
      </c>
      <c r="C76" s="47">
        <v>0</v>
      </c>
      <c r="D76" s="47"/>
      <c r="E76" s="28">
        <v>0</v>
      </c>
      <c r="F76" s="47"/>
      <c r="G76" s="28">
        <v>0</v>
      </c>
      <c r="H76" s="47"/>
      <c r="I76" s="28">
        <f t="shared" si="2"/>
        <v>0</v>
      </c>
      <c r="J76" s="47"/>
      <c r="K76" s="39">
        <f>I76/درآمد!$F$11*100</f>
        <v>0</v>
      </c>
      <c r="L76" s="47"/>
      <c r="M76" s="28">
        <v>0</v>
      </c>
      <c r="N76" s="47"/>
      <c r="O76" s="57">
        <v>0</v>
      </c>
      <c r="P76" s="57"/>
      <c r="Q76" s="47"/>
      <c r="R76" s="28">
        <f>VLOOKUP(A76,'درآمد اعمال اختیار'!A:K,11,0)</f>
        <v>2845967378</v>
      </c>
      <c r="S76" s="47"/>
      <c r="T76" s="28">
        <f t="shared" si="3"/>
        <v>2845967378</v>
      </c>
      <c r="U76" s="47"/>
      <c r="V76" s="39">
        <f>T76/درآمد!$F$11*100</f>
        <v>-1.0006504122530333</v>
      </c>
    </row>
    <row r="77" spans="1:22" ht="18.75">
      <c r="A77" s="6" t="s">
        <v>182</v>
      </c>
      <c r="C77" s="47">
        <v>0</v>
      </c>
      <c r="D77" s="47"/>
      <c r="E77" s="28">
        <v>0</v>
      </c>
      <c r="F77" s="47"/>
      <c r="G77" s="28">
        <v>0</v>
      </c>
      <c r="H77" s="47"/>
      <c r="I77" s="28">
        <f t="shared" si="2"/>
        <v>0</v>
      </c>
      <c r="J77" s="47"/>
      <c r="K77" s="39">
        <f>I77/درآمد!$F$11*100</f>
        <v>0</v>
      </c>
      <c r="L77" s="47"/>
      <c r="M77" s="28">
        <v>0</v>
      </c>
      <c r="N77" s="47"/>
      <c r="O77" s="57">
        <v>0</v>
      </c>
      <c r="P77" s="57"/>
      <c r="Q77" s="47"/>
      <c r="R77" s="28">
        <f>VLOOKUP(A77,'درآمد اعمال اختیار'!A:K,11,0)</f>
        <v>10041497421</v>
      </c>
      <c r="S77" s="47"/>
      <c r="T77" s="28">
        <f t="shared" si="3"/>
        <v>10041497421</v>
      </c>
      <c r="U77" s="47"/>
      <c r="V77" s="39">
        <f>T77/درآمد!$F$11*100</f>
        <v>-3.5306197153330201</v>
      </c>
    </row>
    <row r="78" spans="1:22" ht="18.75">
      <c r="A78" s="6" t="s">
        <v>185</v>
      </c>
      <c r="C78" s="47">
        <v>0</v>
      </c>
      <c r="D78" s="47"/>
      <c r="E78" s="28">
        <v>0</v>
      </c>
      <c r="F78" s="47"/>
      <c r="G78" s="28">
        <v>0</v>
      </c>
      <c r="H78" s="47"/>
      <c r="I78" s="28">
        <f t="shared" si="2"/>
        <v>0</v>
      </c>
      <c r="J78" s="47"/>
      <c r="K78" s="39">
        <f>I78/درآمد!$F$11*100</f>
        <v>0</v>
      </c>
      <c r="L78" s="47"/>
      <c r="M78" s="28">
        <v>0</v>
      </c>
      <c r="N78" s="47"/>
      <c r="O78" s="57">
        <v>0</v>
      </c>
      <c r="P78" s="57"/>
      <c r="Q78" s="47"/>
      <c r="R78" s="28">
        <f>VLOOKUP(A78,'درآمد اعمال اختیار'!A:K,11,0)</f>
        <v>18072244036</v>
      </c>
      <c r="S78" s="47"/>
      <c r="T78" s="28">
        <f t="shared" si="3"/>
        <v>18072244036</v>
      </c>
      <c r="U78" s="47"/>
      <c r="V78" s="39">
        <f>T78/درآمد!$F$11*100</f>
        <v>-6.3542535957208797</v>
      </c>
    </row>
    <row r="79" spans="1:22" ht="18.75">
      <c r="A79" s="6" t="s">
        <v>172</v>
      </c>
      <c r="C79" s="47">
        <v>0</v>
      </c>
      <c r="D79" s="47"/>
      <c r="E79" s="28">
        <v>0</v>
      </c>
      <c r="F79" s="47"/>
      <c r="G79" s="28">
        <v>0</v>
      </c>
      <c r="H79" s="47"/>
      <c r="I79" s="28">
        <f t="shared" si="2"/>
        <v>0</v>
      </c>
      <c r="J79" s="47"/>
      <c r="K79" s="39">
        <f>I79/درآمد!$F$11*100</f>
        <v>0</v>
      </c>
      <c r="L79" s="47"/>
      <c r="M79" s="28">
        <v>0</v>
      </c>
      <c r="N79" s="47"/>
      <c r="O79" s="57">
        <v>0</v>
      </c>
      <c r="P79" s="57"/>
      <c r="Q79" s="47"/>
      <c r="R79" s="28">
        <f>VLOOKUP(A79,'درآمد اعمال اختیار'!A:K,11,0)</f>
        <v>8996148</v>
      </c>
      <c r="S79" s="47"/>
      <c r="T79" s="28">
        <f t="shared" si="3"/>
        <v>8996148</v>
      </c>
      <c r="U79" s="47"/>
      <c r="V79" s="39">
        <f>T79/درآمد!$F$11*100</f>
        <v>-3.1630718168018652E-3</v>
      </c>
    </row>
    <row r="80" spans="1:22" ht="18.75">
      <c r="A80" s="6" t="s">
        <v>183</v>
      </c>
      <c r="C80" s="47">
        <v>0</v>
      </c>
      <c r="D80" s="47"/>
      <c r="E80" s="28">
        <v>0</v>
      </c>
      <c r="F80" s="47"/>
      <c r="G80" s="28">
        <v>0</v>
      </c>
      <c r="H80" s="47"/>
      <c r="I80" s="28">
        <f t="shared" si="2"/>
        <v>0</v>
      </c>
      <c r="J80" s="47"/>
      <c r="K80" s="39">
        <f>I80/درآمد!$F$11*100</f>
        <v>0</v>
      </c>
      <c r="L80" s="47"/>
      <c r="M80" s="28">
        <v>0</v>
      </c>
      <c r="N80" s="47"/>
      <c r="O80" s="57">
        <v>0</v>
      </c>
      <c r="P80" s="57"/>
      <c r="Q80" s="47"/>
      <c r="R80" s="28">
        <f>VLOOKUP(A80,'درآمد اعمال اختیار'!A:K,11,0)</f>
        <v>569880595</v>
      </c>
      <c r="S80" s="47"/>
      <c r="T80" s="28">
        <f t="shared" si="3"/>
        <v>569880595</v>
      </c>
      <c r="U80" s="47"/>
      <c r="V80" s="39">
        <f>T80/درآمد!$F$11*100</f>
        <v>-0.20037167563125663</v>
      </c>
    </row>
    <row r="81" spans="1:22" ht="18.75">
      <c r="A81" s="6" t="s">
        <v>186</v>
      </c>
      <c r="C81" s="47">
        <v>0</v>
      </c>
      <c r="D81" s="47"/>
      <c r="E81" s="28">
        <v>0</v>
      </c>
      <c r="F81" s="47"/>
      <c r="G81" s="28">
        <v>0</v>
      </c>
      <c r="H81" s="47"/>
      <c r="I81" s="28">
        <f t="shared" si="2"/>
        <v>0</v>
      </c>
      <c r="J81" s="47"/>
      <c r="K81" s="39">
        <f>I81/درآمد!$F$11*100</f>
        <v>0</v>
      </c>
      <c r="L81" s="47"/>
      <c r="M81" s="28">
        <v>0</v>
      </c>
      <c r="N81" s="47"/>
      <c r="O81" s="57">
        <v>0</v>
      </c>
      <c r="P81" s="57"/>
      <c r="Q81" s="47"/>
      <c r="R81" s="28">
        <f>VLOOKUP(A81,'درآمد اعمال اختیار'!A:K,11,0)</f>
        <v>16340590247</v>
      </c>
      <c r="S81" s="47"/>
      <c r="T81" s="28">
        <f t="shared" si="3"/>
        <v>16340590247</v>
      </c>
      <c r="U81" s="47"/>
      <c r="V81" s="39">
        <f>T81/درآمد!$F$11*100</f>
        <v>-5.7453990841628135</v>
      </c>
    </row>
    <row r="82" spans="1:22" ht="18.75">
      <c r="A82" s="6" t="s">
        <v>177</v>
      </c>
      <c r="C82" s="47">
        <v>0</v>
      </c>
      <c r="D82" s="47"/>
      <c r="E82" s="28">
        <v>0</v>
      </c>
      <c r="F82" s="47"/>
      <c r="G82" s="28">
        <v>0</v>
      </c>
      <c r="H82" s="47"/>
      <c r="I82" s="28">
        <f t="shared" si="2"/>
        <v>0</v>
      </c>
      <c r="J82" s="47"/>
      <c r="K82" s="39">
        <f>I82/درآمد!$F$11*100</f>
        <v>0</v>
      </c>
      <c r="L82" s="47"/>
      <c r="M82" s="28">
        <v>0</v>
      </c>
      <c r="N82" s="47"/>
      <c r="O82" s="57">
        <v>0</v>
      </c>
      <c r="P82" s="57"/>
      <c r="Q82" s="47"/>
      <c r="R82" s="28">
        <f>VLOOKUP(A82,'درآمد اعمال اختیار'!A:K,11,0)</f>
        <v>638684427</v>
      </c>
      <c r="S82" s="47"/>
      <c r="T82" s="28">
        <f t="shared" si="3"/>
        <v>638684427</v>
      </c>
      <c r="U82" s="47"/>
      <c r="V82" s="39">
        <f>T82/درآمد!$F$11*100</f>
        <v>-0.22456330319087109</v>
      </c>
    </row>
    <row r="83" spans="1:22" ht="18.75">
      <c r="A83" s="6" t="s">
        <v>178</v>
      </c>
      <c r="C83" s="47">
        <v>0</v>
      </c>
      <c r="D83" s="47"/>
      <c r="E83" s="28">
        <v>0</v>
      </c>
      <c r="F83" s="47"/>
      <c r="G83" s="28">
        <v>0</v>
      </c>
      <c r="H83" s="47"/>
      <c r="I83" s="28">
        <f t="shared" si="2"/>
        <v>0</v>
      </c>
      <c r="J83" s="47"/>
      <c r="K83" s="39">
        <f>I83/درآمد!$F$11*100</f>
        <v>0</v>
      </c>
      <c r="L83" s="47"/>
      <c r="M83" s="28">
        <v>0</v>
      </c>
      <c r="N83" s="47"/>
      <c r="O83" s="57">
        <v>0</v>
      </c>
      <c r="P83" s="57"/>
      <c r="Q83" s="47"/>
      <c r="R83" s="28">
        <f>VLOOKUP(A83,'درآمد اعمال اختیار'!A:K,11,0)</f>
        <v>65180344</v>
      </c>
      <c r="S83" s="47"/>
      <c r="T83" s="28">
        <f t="shared" si="3"/>
        <v>65180344</v>
      </c>
      <c r="U83" s="47"/>
      <c r="V83" s="39">
        <f>T83/درآمد!$F$11*100</f>
        <v>-2.2917598633976514E-2</v>
      </c>
    </row>
    <row r="84" spans="1:22" ht="18.75">
      <c r="A84" s="6" t="s">
        <v>187</v>
      </c>
      <c r="C84" s="47">
        <v>0</v>
      </c>
      <c r="D84" s="47"/>
      <c r="E84" s="28">
        <v>0</v>
      </c>
      <c r="F84" s="47"/>
      <c r="G84" s="28">
        <v>0</v>
      </c>
      <c r="H84" s="47"/>
      <c r="I84" s="28">
        <f t="shared" si="2"/>
        <v>0</v>
      </c>
      <c r="J84" s="47"/>
      <c r="K84" s="39">
        <f>I84/درآمد!$F$11*100</f>
        <v>0</v>
      </c>
      <c r="L84" s="47"/>
      <c r="M84" s="28">
        <v>0</v>
      </c>
      <c r="N84" s="47"/>
      <c r="O84" s="57">
        <v>0</v>
      </c>
      <c r="P84" s="57"/>
      <c r="Q84" s="47"/>
      <c r="R84" s="28">
        <f>VLOOKUP(A84,'درآمد اعمال اختیار'!A:K,11,0)</f>
        <v>2432450151</v>
      </c>
      <c r="S84" s="47"/>
      <c r="T84" s="28">
        <f t="shared" si="3"/>
        <v>2432450151</v>
      </c>
      <c r="U84" s="47"/>
      <c r="V84" s="39">
        <f>T84/درآمد!$F$11*100</f>
        <v>-0.85525655184902938</v>
      </c>
    </row>
    <row r="85" spans="1:22" ht="18.75">
      <c r="A85" s="6" t="s">
        <v>193</v>
      </c>
      <c r="C85" s="47">
        <v>0</v>
      </c>
      <c r="D85" s="47"/>
      <c r="E85" s="28">
        <v>0</v>
      </c>
      <c r="F85" s="47"/>
      <c r="G85" s="28">
        <v>0</v>
      </c>
      <c r="H85" s="47"/>
      <c r="I85" s="28">
        <f t="shared" si="2"/>
        <v>0</v>
      </c>
      <c r="J85" s="47"/>
      <c r="K85" s="39">
        <f>I85/درآمد!$F$11*100</f>
        <v>0</v>
      </c>
      <c r="L85" s="47"/>
      <c r="M85" s="28">
        <v>0</v>
      </c>
      <c r="N85" s="47"/>
      <c r="O85" s="57">
        <v>0</v>
      </c>
      <c r="P85" s="57"/>
      <c r="Q85" s="47"/>
      <c r="R85" s="28">
        <f>VLOOKUP(A85,'درآمد اعمال اختیار'!A:K,11,0)</f>
        <v>4653581121</v>
      </c>
      <c r="S85" s="47"/>
      <c r="T85" s="28">
        <f t="shared" si="3"/>
        <v>4653581121</v>
      </c>
      <c r="U85" s="47"/>
      <c r="V85" s="39">
        <f>T85/درآمد!$F$11*100</f>
        <v>-1.6362126646911914</v>
      </c>
    </row>
    <row r="86" spans="1:22" ht="18.75">
      <c r="A86" s="6" t="s">
        <v>170</v>
      </c>
      <c r="C86" s="47">
        <v>0</v>
      </c>
      <c r="D86" s="47"/>
      <c r="E86" s="28">
        <v>0</v>
      </c>
      <c r="F86" s="47"/>
      <c r="G86" s="28">
        <v>0</v>
      </c>
      <c r="H86" s="47"/>
      <c r="I86" s="28">
        <f t="shared" si="2"/>
        <v>0</v>
      </c>
      <c r="J86" s="47"/>
      <c r="K86" s="39">
        <f>I86/درآمد!$F$11*100</f>
        <v>0</v>
      </c>
      <c r="L86" s="47"/>
      <c r="M86" s="28">
        <v>0</v>
      </c>
      <c r="N86" s="47"/>
      <c r="O86" s="57">
        <v>0</v>
      </c>
      <c r="P86" s="57"/>
      <c r="Q86" s="47"/>
      <c r="R86" s="28">
        <f>VLOOKUP(A86,'درآمد اعمال اختیار'!A:K,11,0)</f>
        <v>8367372544</v>
      </c>
      <c r="S86" s="47"/>
      <c r="T86" s="28">
        <f t="shared" si="3"/>
        <v>8367372544</v>
      </c>
      <c r="U86" s="47"/>
      <c r="V86" s="39">
        <f>T86/درآمد!$F$11*100</f>
        <v>-2.9419925366510338</v>
      </c>
    </row>
    <row r="87" spans="1:22" ht="18.75">
      <c r="A87" s="6" t="s">
        <v>194</v>
      </c>
      <c r="C87" s="47">
        <v>0</v>
      </c>
      <c r="D87" s="47"/>
      <c r="E87" s="28">
        <v>0</v>
      </c>
      <c r="F87" s="47"/>
      <c r="G87" s="28">
        <v>0</v>
      </c>
      <c r="H87" s="47"/>
      <c r="I87" s="28">
        <f t="shared" si="2"/>
        <v>0</v>
      </c>
      <c r="J87" s="47"/>
      <c r="K87" s="39">
        <f>I87/درآمد!$F$11*100</f>
        <v>0</v>
      </c>
      <c r="L87" s="47"/>
      <c r="M87" s="28">
        <v>0</v>
      </c>
      <c r="N87" s="47"/>
      <c r="O87" s="57">
        <v>0</v>
      </c>
      <c r="P87" s="57"/>
      <c r="Q87" s="47"/>
      <c r="R87" s="28">
        <f>VLOOKUP(A87,'درآمد اعمال اختیار'!A:K,11,0)</f>
        <v>391285672</v>
      </c>
      <c r="S87" s="47"/>
      <c r="T87" s="28">
        <f t="shared" si="3"/>
        <v>391285672</v>
      </c>
      <c r="U87" s="47"/>
      <c r="V87" s="39">
        <f>T87/درآمد!$F$11*100</f>
        <v>-0.13757718096918578</v>
      </c>
    </row>
    <row r="88" spans="1:22" ht="18.75">
      <c r="A88" s="6" t="s">
        <v>171</v>
      </c>
      <c r="C88" s="47">
        <v>0</v>
      </c>
      <c r="D88" s="47"/>
      <c r="E88" s="28">
        <v>0</v>
      </c>
      <c r="F88" s="47"/>
      <c r="G88" s="28">
        <v>0</v>
      </c>
      <c r="H88" s="47"/>
      <c r="I88" s="28">
        <f t="shared" si="2"/>
        <v>0</v>
      </c>
      <c r="J88" s="47"/>
      <c r="K88" s="39">
        <f>I88/درآمد!$F$11*100</f>
        <v>0</v>
      </c>
      <c r="L88" s="47"/>
      <c r="M88" s="28">
        <v>0</v>
      </c>
      <c r="N88" s="47"/>
      <c r="O88" s="57">
        <v>0</v>
      </c>
      <c r="P88" s="57"/>
      <c r="Q88" s="47"/>
      <c r="R88" s="28">
        <f>VLOOKUP(A88,'درآمد اعمال اختیار'!A:K,11,0)</f>
        <v>12941727333</v>
      </c>
      <c r="S88" s="47"/>
      <c r="T88" s="28">
        <f t="shared" si="3"/>
        <v>12941727333</v>
      </c>
      <c r="U88" s="47"/>
      <c r="V88" s="39">
        <f>T88/درآمد!$F$11*100</f>
        <v>-4.5503489924517329</v>
      </c>
    </row>
    <row r="89" spans="1:22" ht="18.75">
      <c r="A89" s="6" t="s">
        <v>179</v>
      </c>
      <c r="C89" s="47">
        <v>0</v>
      </c>
      <c r="D89" s="47"/>
      <c r="E89" s="28">
        <v>0</v>
      </c>
      <c r="F89" s="47"/>
      <c r="G89" s="28">
        <v>0</v>
      </c>
      <c r="H89" s="47"/>
      <c r="I89" s="28">
        <f t="shared" si="2"/>
        <v>0</v>
      </c>
      <c r="J89" s="47"/>
      <c r="K89" s="39">
        <f>I89/درآمد!$F$11*100</f>
        <v>0</v>
      </c>
      <c r="L89" s="47"/>
      <c r="M89" s="28">
        <v>0</v>
      </c>
      <c r="N89" s="47"/>
      <c r="O89" s="57">
        <v>0</v>
      </c>
      <c r="P89" s="57"/>
      <c r="Q89" s="47"/>
      <c r="R89" s="28">
        <f>VLOOKUP(A89,'درآمد اعمال اختیار'!A:K,11,0)</f>
        <v>8694525681</v>
      </c>
      <c r="S89" s="47"/>
      <c r="T89" s="28">
        <f t="shared" si="3"/>
        <v>8694525681</v>
      </c>
      <c r="U89" s="47"/>
      <c r="V89" s="39">
        <f>T89/درآمد!$F$11*100</f>
        <v>-3.0570205316799086</v>
      </c>
    </row>
    <row r="90" spans="1:22" ht="18.75">
      <c r="A90" s="6" t="s">
        <v>180</v>
      </c>
      <c r="C90" s="47">
        <v>0</v>
      </c>
      <c r="D90" s="47"/>
      <c r="E90" s="28">
        <v>0</v>
      </c>
      <c r="F90" s="47"/>
      <c r="G90" s="28">
        <v>0</v>
      </c>
      <c r="H90" s="47"/>
      <c r="I90" s="28">
        <f t="shared" si="2"/>
        <v>0</v>
      </c>
      <c r="J90" s="47"/>
      <c r="K90" s="39">
        <f>I90/درآمد!$F$11*100</f>
        <v>0</v>
      </c>
      <c r="L90" s="47"/>
      <c r="M90" s="28">
        <v>0</v>
      </c>
      <c r="N90" s="47"/>
      <c r="O90" s="57">
        <v>0</v>
      </c>
      <c r="P90" s="57"/>
      <c r="Q90" s="47"/>
      <c r="R90" s="28">
        <f>VLOOKUP(A90,'درآمد اعمال اختیار'!A:K,11,0)</f>
        <v>5648574079</v>
      </c>
      <c r="S90" s="47"/>
      <c r="T90" s="28">
        <f t="shared" si="3"/>
        <v>5648574079</v>
      </c>
      <c r="U90" s="47"/>
      <c r="V90" s="39">
        <f>T90/درآمد!$F$11*100</f>
        <v>-1.9860550842874587</v>
      </c>
    </row>
    <row r="91" spans="1:22" ht="18.75">
      <c r="A91" s="6" t="s">
        <v>188</v>
      </c>
      <c r="C91" s="47">
        <v>0</v>
      </c>
      <c r="D91" s="47"/>
      <c r="E91" s="28">
        <v>0</v>
      </c>
      <c r="F91" s="47"/>
      <c r="G91" s="28">
        <v>0</v>
      </c>
      <c r="H91" s="47"/>
      <c r="I91" s="28">
        <f t="shared" si="2"/>
        <v>0</v>
      </c>
      <c r="J91" s="47"/>
      <c r="K91" s="39">
        <f>I91/درآمد!$F$11*100</f>
        <v>0</v>
      </c>
      <c r="L91" s="47"/>
      <c r="M91" s="28">
        <v>0</v>
      </c>
      <c r="N91" s="47"/>
      <c r="O91" s="57">
        <v>0</v>
      </c>
      <c r="P91" s="57"/>
      <c r="Q91" s="47"/>
      <c r="R91" s="28">
        <f>VLOOKUP(A91,'درآمد اعمال اختیار'!A:K,11,0)</f>
        <v>23675174711</v>
      </c>
      <c r="S91" s="47"/>
      <c r="T91" s="28">
        <f t="shared" si="3"/>
        <v>23675174711</v>
      </c>
      <c r="U91" s="47"/>
      <c r="V91" s="39">
        <f>T91/درآمد!$F$11*100</f>
        <v>-8.3242603263334871</v>
      </c>
    </row>
    <row r="92" spans="1:22" ht="18.75">
      <c r="A92" s="6" t="s">
        <v>189</v>
      </c>
      <c r="C92" s="47">
        <v>0</v>
      </c>
      <c r="D92" s="47"/>
      <c r="E92" s="28">
        <v>0</v>
      </c>
      <c r="F92" s="47"/>
      <c r="G92" s="28">
        <v>0</v>
      </c>
      <c r="H92" s="47"/>
      <c r="I92" s="28">
        <f t="shared" si="2"/>
        <v>0</v>
      </c>
      <c r="J92" s="47"/>
      <c r="K92" s="39">
        <f>I92/درآمد!$F$11*100</f>
        <v>0</v>
      </c>
      <c r="L92" s="47"/>
      <c r="M92" s="28">
        <v>0</v>
      </c>
      <c r="N92" s="47"/>
      <c r="O92" s="57">
        <v>0</v>
      </c>
      <c r="P92" s="57"/>
      <c r="Q92" s="47"/>
      <c r="R92" s="28">
        <f>VLOOKUP(A92,'درآمد اعمال اختیار'!A:K,11,0)</f>
        <v>3569790982</v>
      </c>
      <c r="S92" s="47"/>
      <c r="T92" s="28">
        <f t="shared" si="3"/>
        <v>3569790982</v>
      </c>
      <c r="U92" s="47"/>
      <c r="V92" s="39">
        <f>T92/درآمد!$F$11*100</f>
        <v>-1.2551488978435721</v>
      </c>
    </row>
    <row r="93" spans="1:22" ht="18.75">
      <c r="A93" s="6" t="s">
        <v>184</v>
      </c>
      <c r="C93" s="47">
        <v>0</v>
      </c>
      <c r="D93" s="47"/>
      <c r="E93" s="28">
        <v>0</v>
      </c>
      <c r="F93" s="47"/>
      <c r="G93" s="28">
        <v>0</v>
      </c>
      <c r="H93" s="47"/>
      <c r="I93" s="28">
        <f t="shared" si="2"/>
        <v>0</v>
      </c>
      <c r="J93" s="47"/>
      <c r="K93" s="39">
        <f>I93/درآمد!$F$11*100</f>
        <v>0</v>
      </c>
      <c r="L93" s="47"/>
      <c r="M93" s="28">
        <v>0</v>
      </c>
      <c r="N93" s="47"/>
      <c r="O93" s="57">
        <v>0</v>
      </c>
      <c r="P93" s="57"/>
      <c r="Q93" s="47"/>
      <c r="R93" s="28">
        <f>VLOOKUP(A93,'درآمد اعمال اختیار'!A:K,11,0)</f>
        <v>2722447714</v>
      </c>
      <c r="S93" s="47"/>
      <c r="T93" s="28">
        <f t="shared" si="3"/>
        <v>2722447714</v>
      </c>
      <c r="U93" s="47"/>
      <c r="V93" s="39">
        <f>T93/درآمد!$F$11*100</f>
        <v>-0.95722053893178105</v>
      </c>
    </row>
    <row r="94" spans="1:22" ht="18.75">
      <c r="A94" s="6" t="s">
        <v>181</v>
      </c>
      <c r="C94" s="47">
        <v>0</v>
      </c>
      <c r="D94" s="47"/>
      <c r="E94" s="28">
        <v>0</v>
      </c>
      <c r="F94" s="47"/>
      <c r="G94" s="28">
        <v>0</v>
      </c>
      <c r="H94" s="47"/>
      <c r="I94" s="28">
        <f t="shared" si="2"/>
        <v>0</v>
      </c>
      <c r="J94" s="47"/>
      <c r="K94" s="39">
        <f>I94/درآمد!$F$11*100</f>
        <v>0</v>
      </c>
      <c r="L94" s="47"/>
      <c r="M94" s="28">
        <v>0</v>
      </c>
      <c r="N94" s="47"/>
      <c r="O94" s="57">
        <v>0</v>
      </c>
      <c r="P94" s="57"/>
      <c r="Q94" s="47"/>
      <c r="R94" s="28">
        <f>VLOOKUP(A94,'درآمد اعمال اختیار'!A:K,11,0)</f>
        <v>1879149631</v>
      </c>
      <c r="S94" s="47"/>
      <c r="T94" s="28">
        <f t="shared" si="3"/>
        <v>1879149631</v>
      </c>
      <c r="U94" s="47"/>
      <c r="V94" s="39">
        <f>T94/درآمد!$F$11*100</f>
        <v>-0.66071447883802326</v>
      </c>
    </row>
    <row r="95" spans="1:22" ht="18.75">
      <c r="A95" s="6" t="s">
        <v>190</v>
      </c>
      <c r="C95" s="47">
        <v>0</v>
      </c>
      <c r="D95" s="47"/>
      <c r="E95" s="28">
        <v>0</v>
      </c>
      <c r="F95" s="47"/>
      <c r="G95" s="28">
        <v>0</v>
      </c>
      <c r="H95" s="47"/>
      <c r="I95" s="28">
        <f t="shared" si="2"/>
        <v>0</v>
      </c>
      <c r="J95" s="47"/>
      <c r="K95" s="39">
        <f>I95/درآمد!$F$11*100</f>
        <v>0</v>
      </c>
      <c r="L95" s="47"/>
      <c r="M95" s="28">
        <v>0</v>
      </c>
      <c r="N95" s="47"/>
      <c r="O95" s="57">
        <v>0</v>
      </c>
      <c r="P95" s="57"/>
      <c r="Q95" s="47"/>
      <c r="R95" s="28">
        <f>VLOOKUP(A95,'درآمد اعمال اختیار'!A:K,11,0)</f>
        <v>8187717453</v>
      </c>
      <c r="S95" s="47"/>
      <c r="T95" s="28">
        <f t="shared" si="3"/>
        <v>8187717453</v>
      </c>
      <c r="U95" s="47"/>
      <c r="V95" s="39">
        <f>T95/درآمد!$F$11*100</f>
        <v>-2.8788252838349315</v>
      </c>
    </row>
    <row r="96" spans="1:22" ht="18.75">
      <c r="A96" s="6" t="s">
        <v>191</v>
      </c>
      <c r="C96" s="47">
        <v>0</v>
      </c>
      <c r="D96" s="47"/>
      <c r="E96" s="28">
        <v>0</v>
      </c>
      <c r="F96" s="47"/>
      <c r="G96" s="28">
        <v>0</v>
      </c>
      <c r="H96" s="47"/>
      <c r="I96" s="28">
        <f t="shared" si="2"/>
        <v>0</v>
      </c>
      <c r="J96" s="47"/>
      <c r="K96" s="39">
        <f>I96/درآمد!$F$11*100</f>
        <v>0</v>
      </c>
      <c r="L96" s="47"/>
      <c r="M96" s="28">
        <v>0</v>
      </c>
      <c r="N96" s="47"/>
      <c r="O96" s="57">
        <v>0</v>
      </c>
      <c r="P96" s="57"/>
      <c r="Q96" s="47"/>
      <c r="R96" s="28">
        <f>VLOOKUP(A96,'درآمد اعمال اختیار'!A:K,11,0)</f>
        <v>2299163039</v>
      </c>
      <c r="S96" s="47"/>
      <c r="T96" s="28">
        <f t="shared" si="3"/>
        <v>2299163039</v>
      </c>
      <c r="U96" s="47"/>
      <c r="V96" s="39">
        <f>T96/درآمد!$F$11*100</f>
        <v>-0.8083924153863884</v>
      </c>
    </row>
    <row r="97" spans="1:22" ht="18.75">
      <c r="A97" s="6" t="s">
        <v>173</v>
      </c>
      <c r="C97" s="47">
        <v>0</v>
      </c>
      <c r="D97" s="47"/>
      <c r="E97" s="28">
        <v>0</v>
      </c>
      <c r="F97" s="47"/>
      <c r="G97" s="28">
        <v>0</v>
      </c>
      <c r="H97" s="47"/>
      <c r="I97" s="28">
        <f t="shared" si="2"/>
        <v>0</v>
      </c>
      <c r="J97" s="47"/>
      <c r="K97" s="39">
        <f>I97/درآمد!$F$11*100</f>
        <v>0</v>
      </c>
      <c r="L97" s="47"/>
      <c r="M97" s="28">
        <v>0</v>
      </c>
      <c r="N97" s="47"/>
      <c r="O97" s="57">
        <v>0</v>
      </c>
      <c r="P97" s="57"/>
      <c r="Q97" s="47"/>
      <c r="R97" s="28">
        <f>VLOOKUP(A97,'درآمد اعمال اختیار'!A:K,11,0)</f>
        <v>32287450</v>
      </c>
      <c r="S97" s="47"/>
      <c r="T97" s="28">
        <f t="shared" si="3"/>
        <v>32287450</v>
      </c>
      <c r="U97" s="47"/>
      <c r="V97" s="39">
        <f>T97/درآمد!$F$11*100</f>
        <v>-1.1352361380826482E-2</v>
      </c>
    </row>
    <row r="98" spans="1:22" ht="18.75">
      <c r="A98" s="6" t="s">
        <v>174</v>
      </c>
      <c r="C98" s="47">
        <v>0</v>
      </c>
      <c r="D98" s="47"/>
      <c r="E98" s="28">
        <v>0</v>
      </c>
      <c r="F98" s="47"/>
      <c r="G98" s="28">
        <v>0</v>
      </c>
      <c r="H98" s="47"/>
      <c r="I98" s="28">
        <f t="shared" si="2"/>
        <v>0</v>
      </c>
      <c r="J98" s="47"/>
      <c r="K98" s="39">
        <f>I98/درآمد!$F$11*100</f>
        <v>0</v>
      </c>
      <c r="L98" s="47"/>
      <c r="M98" s="28">
        <v>0</v>
      </c>
      <c r="N98" s="47"/>
      <c r="O98" s="57">
        <v>0</v>
      </c>
      <c r="P98" s="57"/>
      <c r="Q98" s="47"/>
      <c r="R98" s="28">
        <f>VLOOKUP(A98,'درآمد اعمال اختیار'!A:K,11,0)</f>
        <v>-28932474</v>
      </c>
      <c r="S98" s="47"/>
      <c r="T98" s="28">
        <f t="shared" si="3"/>
        <v>-28932474</v>
      </c>
      <c r="U98" s="47"/>
      <c r="V98" s="39">
        <f>T98/درآمد!$F$11*100</f>
        <v>1.0172742055794628E-2</v>
      </c>
    </row>
    <row r="99" spans="1:22" ht="19.5" thickBot="1">
      <c r="C99" s="42">
        <f>SUM(C9:C98)</f>
        <v>39438692808</v>
      </c>
      <c r="D99" s="47"/>
      <c r="E99" s="42">
        <f>SUM(E9:E98)</f>
        <v>-291653438022</v>
      </c>
      <c r="F99" s="47"/>
      <c r="G99" s="42">
        <f>SUM(G9:G98)</f>
        <v>-57998850429</v>
      </c>
      <c r="H99" s="47"/>
      <c r="I99" s="42">
        <f>SUM(I9:I98)</f>
        <v>-310213595643</v>
      </c>
      <c r="J99" s="47"/>
      <c r="K99" s="42">
        <f>SUM(K9:K98)</f>
        <v>109.07200299140733</v>
      </c>
      <c r="L99" s="47"/>
      <c r="M99" s="42">
        <f>SUM(M9:M98)</f>
        <v>136345478755</v>
      </c>
      <c r="N99" s="47"/>
      <c r="O99" s="71">
        <f t="shared" ref="O99" si="4">SUM(O9:P98)</f>
        <v>-526250029766</v>
      </c>
      <c r="P99" s="71"/>
      <c r="Q99" s="47"/>
      <c r="R99" s="42">
        <f>SUM(R9:R98)</f>
        <v>103279489241</v>
      </c>
      <c r="S99" s="47"/>
      <c r="T99" s="42">
        <f>SUM(T9:T98)</f>
        <v>-286625061770</v>
      </c>
      <c r="U99" s="47"/>
      <c r="V99" s="48">
        <f>SUM(V9:V98)</f>
        <v>100.77820583585115</v>
      </c>
    </row>
    <row r="100" spans="1:22" ht="13.5" thickTop="1"/>
  </sheetData>
  <mergeCells count="100">
    <mergeCell ref="O96:P96"/>
    <mergeCell ref="O97:P97"/>
    <mergeCell ref="O98:P98"/>
    <mergeCell ref="O99:P99"/>
    <mergeCell ref="O83:P83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T7:V7"/>
    <mergeCell ref="O95:P95"/>
    <mergeCell ref="O74:P74"/>
    <mergeCell ref="O75:P75"/>
    <mergeCell ref="O76:P76"/>
    <mergeCell ref="O77:P77"/>
    <mergeCell ref="O78:P78"/>
    <mergeCell ref="O79:P79"/>
    <mergeCell ref="O80:P80"/>
    <mergeCell ref="O81:P81"/>
    <mergeCell ref="O82:P82"/>
    <mergeCell ref="O15:P15"/>
    <mergeCell ref="O16:P16"/>
    <mergeCell ref="A1:V1"/>
    <mergeCell ref="A2:V2"/>
    <mergeCell ref="A3:V3"/>
    <mergeCell ref="O9:P9"/>
    <mergeCell ref="O10:P10"/>
    <mergeCell ref="O8:P8"/>
    <mergeCell ref="O11:P11"/>
    <mergeCell ref="O12:P12"/>
    <mergeCell ref="O13:P13"/>
    <mergeCell ref="O14:P14"/>
    <mergeCell ref="A5:V5"/>
    <mergeCell ref="C6:K6"/>
    <mergeCell ref="M6:V6"/>
    <mergeCell ref="I7:K7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41:P41"/>
    <mergeCell ref="O39:P39"/>
    <mergeCell ref="O40:P40"/>
    <mergeCell ref="O44:P44"/>
    <mergeCell ref="O42:P42"/>
    <mergeCell ref="O47:P47"/>
    <mergeCell ref="O48:P48"/>
    <mergeCell ref="O43:P43"/>
    <mergeCell ref="O58:P58"/>
    <mergeCell ref="O59:P59"/>
    <mergeCell ref="O45:P45"/>
    <mergeCell ref="O55:P55"/>
    <mergeCell ref="O46:P46"/>
    <mergeCell ref="O49:P49"/>
    <mergeCell ref="O50:P50"/>
    <mergeCell ref="O51:P51"/>
    <mergeCell ref="O52:P52"/>
    <mergeCell ref="O53:P53"/>
    <mergeCell ref="O54:P54"/>
    <mergeCell ref="O73:P73"/>
    <mergeCell ref="O69:P69"/>
    <mergeCell ref="O56:P56"/>
    <mergeCell ref="O70:P70"/>
    <mergeCell ref="O71:P71"/>
    <mergeCell ref="O72:P72"/>
    <mergeCell ref="O67:P67"/>
    <mergeCell ref="O68:P68"/>
    <mergeCell ref="O64:P64"/>
    <mergeCell ref="O65:P65"/>
    <mergeCell ref="O66:P66"/>
    <mergeCell ref="O61:P61"/>
    <mergeCell ref="O62:P62"/>
    <mergeCell ref="O63:P63"/>
    <mergeCell ref="O60:P60"/>
    <mergeCell ref="O57:P57"/>
  </mergeCells>
  <conditionalFormatting sqref="A9:A64">
    <cfRule type="duplicateValues" dxfId="6" priority="88"/>
    <cfRule type="duplicateValues" dxfId="5" priority="89"/>
    <cfRule type="duplicateValues" dxfId="4" priority="90"/>
  </conditionalFormatting>
  <conditionalFormatting sqref="A9:A98">
    <cfRule type="duplicateValues" dxfId="3" priority="91"/>
  </conditionalFormatting>
  <pageMargins left="0.39" right="0.39" top="0.39" bottom="0.39" header="0" footer="0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view="pageBreakPreview" zoomScaleNormal="100" zoomScaleSheetLayoutView="100" workbookViewId="0">
      <selection activeCell="D12" sqref="D12:J14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21.75" customHeight="1">
      <c r="A2" s="63" t="s">
        <v>82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4.45" customHeight="1"/>
    <row r="5" spans="1:10" ht="24">
      <c r="A5" s="1" t="s">
        <v>123</v>
      </c>
      <c r="B5" s="64" t="s">
        <v>125</v>
      </c>
      <c r="C5" s="64"/>
      <c r="D5" s="64"/>
      <c r="E5" s="64"/>
      <c r="F5" s="64"/>
      <c r="G5" s="64"/>
      <c r="H5" s="64"/>
      <c r="I5" s="64"/>
      <c r="J5" s="64"/>
    </row>
    <row r="6" spans="1:10" ht="21">
      <c r="D6" s="59" t="s">
        <v>95</v>
      </c>
      <c r="E6" s="59"/>
      <c r="F6" s="59"/>
      <c r="H6" s="59" t="s">
        <v>96</v>
      </c>
      <c r="I6" s="59"/>
      <c r="J6" s="59"/>
    </row>
    <row r="7" spans="1:10" ht="36.4" customHeight="1">
      <c r="A7" s="59" t="s">
        <v>126</v>
      </c>
      <c r="B7" s="59"/>
      <c r="D7" s="52" t="s">
        <v>127</v>
      </c>
      <c r="E7" s="3"/>
      <c r="F7" s="52" t="s">
        <v>128</v>
      </c>
      <c r="H7" s="52" t="s">
        <v>127</v>
      </c>
      <c r="I7" s="3"/>
      <c r="J7" s="52" t="s">
        <v>128</v>
      </c>
    </row>
    <row r="8" spans="1:10" ht="21.75" customHeight="1">
      <c r="A8" s="67" t="s">
        <v>79</v>
      </c>
      <c r="B8" s="67"/>
      <c r="D8" s="11">
        <v>127476</v>
      </c>
      <c r="E8" s="8"/>
      <c r="F8" s="12">
        <f>D8/$D$11*100</f>
        <v>3.5964127281119205</v>
      </c>
      <c r="G8" s="8"/>
      <c r="H8" s="11">
        <v>545357004</v>
      </c>
      <c r="I8" s="8"/>
      <c r="J8" s="12">
        <f>H8/$H$11*100</f>
        <v>59.691202913687491</v>
      </c>
    </row>
    <row r="9" spans="1:10" ht="21.75" customHeight="1">
      <c r="A9" s="68" t="s">
        <v>80</v>
      </c>
      <c r="B9" s="68"/>
      <c r="D9" s="11">
        <v>2417056</v>
      </c>
      <c r="E9" s="8"/>
      <c r="F9" s="12">
        <f t="shared" ref="F9:F10" si="0">D9/$D$11*100</f>
        <v>68.191118037585781</v>
      </c>
      <c r="G9" s="8"/>
      <c r="H9" s="11">
        <v>367273443</v>
      </c>
      <c r="I9" s="8"/>
      <c r="J9" s="12">
        <f t="shared" ref="J9:J10" si="1">H9/$H$11*100</f>
        <v>40.199343641182303</v>
      </c>
    </row>
    <row r="10" spans="1:10" ht="21.75" customHeight="1">
      <c r="A10" s="68" t="s">
        <v>81</v>
      </c>
      <c r="B10" s="68"/>
      <c r="D10" s="11">
        <v>1000000</v>
      </c>
      <c r="E10" s="8"/>
      <c r="F10" s="12">
        <f t="shared" si="0"/>
        <v>28.212469234302301</v>
      </c>
      <c r="G10" s="8"/>
      <c r="H10" s="11">
        <v>1000000</v>
      </c>
      <c r="I10" s="8"/>
      <c r="J10" s="12">
        <f t="shared" si="1"/>
        <v>0.10945344513020591</v>
      </c>
    </row>
    <row r="11" spans="1:10" ht="21.75" customHeight="1" thickBot="1">
      <c r="A11" s="69"/>
      <c r="B11" s="69"/>
      <c r="D11" s="53">
        <f>SUM(D8:D10)</f>
        <v>3544532</v>
      </c>
      <c r="E11" s="8"/>
      <c r="F11" s="53">
        <f>SUM(F8:F10)</f>
        <v>100</v>
      </c>
      <c r="G11" s="8"/>
      <c r="H11" s="53">
        <f>SUM(H8:H10)</f>
        <v>913630447</v>
      </c>
      <c r="I11" s="8"/>
      <c r="J11" s="53">
        <f>SUM(J8:J10)</f>
        <v>99.999999999999986</v>
      </c>
    </row>
    <row r="12" spans="1:10" ht="13.5" thickTop="1">
      <c r="D12" s="16"/>
      <c r="H12" s="16"/>
    </row>
    <row r="13" spans="1:10">
      <c r="H13" s="16"/>
    </row>
  </sheetData>
  <mergeCells count="11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2"/>
  <sheetViews>
    <sheetView rightToLeft="1" view="pageBreakPreview" zoomScaleNormal="100" zoomScaleSheetLayoutView="100" workbookViewId="0">
      <selection activeCell="F18" sqref="F18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24.140625" customWidth="1"/>
    <col min="5" max="5" width="1.28515625" customWidth="1"/>
    <col min="6" max="6" width="22.5703125" customWidth="1"/>
    <col min="7" max="7" width="0.28515625" customWidth="1"/>
  </cols>
  <sheetData>
    <row r="1" spans="1:6" ht="29.1" customHeight="1">
      <c r="A1" s="63" t="s">
        <v>0</v>
      </c>
      <c r="B1" s="63"/>
      <c r="C1" s="63"/>
      <c r="D1" s="63"/>
      <c r="E1" s="63"/>
      <c r="F1" s="63"/>
    </row>
    <row r="2" spans="1:6" ht="21.75" customHeight="1">
      <c r="A2" s="63" t="s">
        <v>82</v>
      </c>
      <c r="B2" s="63"/>
      <c r="C2" s="63"/>
      <c r="D2" s="63"/>
      <c r="E2" s="63"/>
      <c r="F2" s="63"/>
    </row>
    <row r="3" spans="1:6" ht="21.75" customHeight="1">
      <c r="A3" s="63" t="s">
        <v>2</v>
      </c>
      <c r="B3" s="63"/>
      <c r="C3" s="63"/>
      <c r="D3" s="63"/>
      <c r="E3" s="63"/>
      <c r="F3" s="63"/>
    </row>
    <row r="4" spans="1:6" ht="14.45" customHeight="1"/>
    <row r="5" spans="1:6" ht="29.1" customHeight="1">
      <c r="A5" s="1" t="s">
        <v>124</v>
      </c>
      <c r="B5" s="64" t="s">
        <v>94</v>
      </c>
      <c r="C5" s="64"/>
      <c r="D5" s="64"/>
      <c r="E5" s="64"/>
      <c r="F5" s="64"/>
    </row>
    <row r="6" spans="1:6" ht="21">
      <c r="D6" s="2" t="s">
        <v>95</v>
      </c>
      <c r="F6" s="2" t="s">
        <v>9</v>
      </c>
    </row>
    <row r="7" spans="1:6" ht="14.45" customHeight="1">
      <c r="A7" s="59" t="s">
        <v>94</v>
      </c>
      <c r="B7" s="59"/>
      <c r="D7" s="4" t="s">
        <v>76</v>
      </c>
      <c r="F7" s="4" t="s">
        <v>76</v>
      </c>
    </row>
    <row r="8" spans="1:6" ht="21.75" customHeight="1">
      <c r="A8" s="67" t="s">
        <v>94</v>
      </c>
      <c r="B8" s="67"/>
      <c r="D8" s="9">
        <v>0</v>
      </c>
      <c r="E8" s="8"/>
      <c r="F8" s="9">
        <v>642367231</v>
      </c>
    </row>
    <row r="9" spans="1:6" ht="21.75" customHeight="1">
      <c r="A9" s="68" t="s">
        <v>129</v>
      </c>
      <c r="B9" s="68"/>
      <c r="D9" s="13">
        <v>8087230</v>
      </c>
      <c r="E9" s="8"/>
      <c r="F9" s="13">
        <v>657311181</v>
      </c>
    </row>
    <row r="10" spans="1:6" ht="21.75" customHeight="1" thickBot="1">
      <c r="A10" s="69"/>
      <c r="B10" s="69"/>
      <c r="D10" s="14">
        <f>SUM(D8:D9)</f>
        <v>8087230</v>
      </c>
      <c r="E10" s="8"/>
      <c r="F10" s="14">
        <f>SUM(F8:F9)</f>
        <v>1299678412</v>
      </c>
    </row>
    <row r="11" spans="1:6" ht="13.5" thickTop="1">
      <c r="D11" s="16"/>
      <c r="F11" s="16"/>
    </row>
    <row r="12" spans="1:6">
      <c r="F12" s="16"/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38"/>
  <sheetViews>
    <sheetView rightToLeft="1" view="pageBreakPreview" topLeftCell="A28" zoomScaleNormal="100" zoomScaleSheetLayoutView="100" workbookViewId="0">
      <selection activeCell="U37" sqref="U37"/>
    </sheetView>
  </sheetViews>
  <sheetFormatPr defaultRowHeight="12.75"/>
  <cols>
    <col min="1" max="1" width="31.5703125" bestFit="1" customWidth="1"/>
    <col min="2" max="2" width="1.28515625" customWidth="1"/>
    <col min="3" max="3" width="18.28515625" bestFit="1" customWidth="1"/>
    <col min="4" max="4" width="1.28515625" customWidth="1"/>
    <col min="5" max="5" width="29.7109375" bestFit="1" customWidth="1"/>
    <col min="6" max="6" width="1.28515625" customWidth="1"/>
    <col min="7" max="7" width="19.85546875" bestFit="1" customWidth="1"/>
    <col min="8" max="8" width="1.28515625" customWidth="1"/>
    <col min="9" max="9" width="19.7109375" bestFit="1" customWidth="1"/>
    <col min="10" max="10" width="1.28515625" customWidth="1"/>
    <col min="11" max="11" width="15.140625" bestFit="1" customWidth="1"/>
    <col min="12" max="12" width="1.28515625" customWidth="1"/>
    <col min="13" max="13" width="20.85546875" bestFit="1" customWidth="1"/>
    <col min="14" max="14" width="1.28515625" customWidth="1"/>
    <col min="15" max="15" width="19.7109375" bestFit="1" customWidth="1"/>
    <col min="16" max="16" width="1.28515625" customWidth="1"/>
    <col min="17" max="17" width="15.140625" bestFit="1" customWidth="1"/>
    <col min="18" max="18" width="1.28515625" customWidth="1"/>
    <col min="19" max="19" width="20.85546875" bestFit="1" customWidth="1"/>
    <col min="20" max="20" width="0.28515625" customWidth="1"/>
  </cols>
  <sheetData>
    <row r="1" spans="1:19" ht="25.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25.5">
      <c r="A2" s="63" t="s">
        <v>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25.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5" spans="1:19" ht="24">
      <c r="A5" s="64" t="s">
        <v>97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</row>
    <row r="6" spans="1:19" ht="21">
      <c r="A6" s="59" t="s">
        <v>60</v>
      </c>
      <c r="C6" s="59" t="s">
        <v>130</v>
      </c>
      <c r="D6" s="59"/>
      <c r="E6" s="59"/>
      <c r="F6" s="59"/>
      <c r="G6" s="59"/>
      <c r="I6" s="59" t="s">
        <v>95</v>
      </c>
      <c r="J6" s="59"/>
      <c r="K6" s="59"/>
      <c r="L6" s="59"/>
      <c r="M6" s="59"/>
      <c r="O6" s="59" t="s">
        <v>96</v>
      </c>
      <c r="P6" s="59"/>
      <c r="Q6" s="59"/>
      <c r="R6" s="59"/>
      <c r="S6" s="59"/>
    </row>
    <row r="7" spans="1:19" ht="21">
      <c r="A7" s="59"/>
      <c r="C7" s="7" t="s">
        <v>131</v>
      </c>
      <c r="D7" s="3"/>
      <c r="E7" s="7" t="s">
        <v>132</v>
      </c>
      <c r="F7" s="3"/>
      <c r="G7" s="7" t="s">
        <v>133</v>
      </c>
      <c r="I7" s="7" t="s">
        <v>134</v>
      </c>
      <c r="J7" s="3"/>
      <c r="K7" s="7" t="s">
        <v>135</v>
      </c>
      <c r="L7" s="3"/>
      <c r="M7" s="7" t="s">
        <v>136</v>
      </c>
      <c r="O7" s="7" t="s">
        <v>134</v>
      </c>
      <c r="P7" s="3"/>
      <c r="Q7" s="7" t="s">
        <v>135</v>
      </c>
      <c r="R7" s="3"/>
      <c r="S7" s="7" t="s">
        <v>136</v>
      </c>
    </row>
    <row r="8" spans="1:19" ht="18.75">
      <c r="A8" s="21" t="s">
        <v>19</v>
      </c>
      <c r="B8" s="8"/>
      <c r="C8" s="21" t="s">
        <v>154</v>
      </c>
      <c r="D8" s="8"/>
      <c r="E8" s="26">
        <v>220000</v>
      </c>
      <c r="F8" s="27"/>
      <c r="G8" s="26">
        <v>100</v>
      </c>
      <c r="H8" s="27"/>
      <c r="I8" s="26">
        <v>22000000</v>
      </c>
      <c r="J8" s="27"/>
      <c r="K8" s="28">
        <v>-1156392</v>
      </c>
      <c r="L8" s="27"/>
      <c r="M8" s="28">
        <f>I8+K8</f>
        <v>20843608</v>
      </c>
      <c r="N8" s="27"/>
      <c r="O8" s="26">
        <v>22000000</v>
      </c>
      <c r="P8" s="27"/>
      <c r="Q8" s="26">
        <v>-1156392</v>
      </c>
      <c r="R8" s="27"/>
      <c r="S8" s="28">
        <f>O8+Q8</f>
        <v>20843608</v>
      </c>
    </row>
    <row r="9" spans="1:19" ht="18.75">
      <c r="A9" s="22" t="s">
        <v>30</v>
      </c>
      <c r="B9" s="8"/>
      <c r="C9" s="22" t="s">
        <v>142</v>
      </c>
      <c r="D9" s="8"/>
      <c r="E9" s="28">
        <v>8795966</v>
      </c>
      <c r="F9" s="27"/>
      <c r="G9" s="28">
        <v>500</v>
      </c>
      <c r="H9" s="27"/>
      <c r="I9" s="28">
        <v>4397983000</v>
      </c>
      <c r="J9" s="27"/>
      <c r="K9" s="28">
        <v>-74040118</v>
      </c>
      <c r="L9" s="27"/>
      <c r="M9" s="28">
        <f t="shared" ref="M9:M12" si="0">I9+K9</f>
        <v>4323942882</v>
      </c>
      <c r="N9" s="27"/>
      <c r="O9" s="28">
        <v>4397983000</v>
      </c>
      <c r="P9" s="27"/>
      <c r="Q9" s="28">
        <v>-74040118</v>
      </c>
      <c r="R9" s="27"/>
      <c r="S9" s="28">
        <f t="shared" ref="S9:S35" si="1">O9+Q9</f>
        <v>4323942882</v>
      </c>
    </row>
    <row r="10" spans="1:19" ht="18.75">
      <c r="A10" s="22" t="s">
        <v>31</v>
      </c>
      <c r="B10" s="8"/>
      <c r="C10" s="22" t="s">
        <v>142</v>
      </c>
      <c r="D10" s="8"/>
      <c r="E10" s="28">
        <v>3487226</v>
      </c>
      <c r="F10" s="27"/>
      <c r="G10" s="28">
        <v>3400</v>
      </c>
      <c r="H10" s="27"/>
      <c r="I10" s="28">
        <v>11856568400</v>
      </c>
      <c r="J10" s="27"/>
      <c r="K10" s="28">
        <v>0</v>
      </c>
      <c r="L10" s="27"/>
      <c r="M10" s="28">
        <f t="shared" si="0"/>
        <v>11856568400</v>
      </c>
      <c r="N10" s="27"/>
      <c r="O10" s="28">
        <v>11856568400</v>
      </c>
      <c r="P10" s="27"/>
      <c r="Q10" s="28">
        <v>0</v>
      </c>
      <c r="R10" s="27"/>
      <c r="S10" s="28">
        <f t="shared" si="1"/>
        <v>11856568400</v>
      </c>
    </row>
    <row r="11" spans="1:19" ht="18.75">
      <c r="A11" s="22" t="s">
        <v>32</v>
      </c>
      <c r="B11" s="8"/>
      <c r="C11" s="22" t="s">
        <v>139</v>
      </c>
      <c r="D11" s="8"/>
      <c r="E11" s="28">
        <v>1887812</v>
      </c>
      <c r="F11" s="27"/>
      <c r="G11" s="28">
        <v>4984</v>
      </c>
      <c r="H11" s="27"/>
      <c r="I11" s="28">
        <v>9408855008</v>
      </c>
      <c r="J11" s="27"/>
      <c r="K11" s="28">
        <v>-323584961</v>
      </c>
      <c r="L11" s="27"/>
      <c r="M11" s="28">
        <f t="shared" si="0"/>
        <v>9085270047</v>
      </c>
      <c r="N11" s="27"/>
      <c r="O11" s="28">
        <v>9408855008</v>
      </c>
      <c r="P11" s="27"/>
      <c r="Q11" s="28">
        <v>-323584961</v>
      </c>
      <c r="R11" s="27"/>
      <c r="S11" s="28">
        <f t="shared" si="1"/>
        <v>9085270047</v>
      </c>
    </row>
    <row r="12" spans="1:19" ht="18.75">
      <c r="A12" s="22" t="s">
        <v>55</v>
      </c>
      <c r="B12" s="8"/>
      <c r="C12" s="22" t="s">
        <v>143</v>
      </c>
      <c r="D12" s="8"/>
      <c r="E12" s="28">
        <v>9823776</v>
      </c>
      <c r="F12" s="27"/>
      <c r="G12" s="28">
        <v>1400</v>
      </c>
      <c r="H12" s="27"/>
      <c r="I12" s="28">
        <v>13753286400</v>
      </c>
      <c r="J12" s="27"/>
      <c r="K12" s="28">
        <v>-823603113</v>
      </c>
      <c r="L12" s="27"/>
      <c r="M12" s="28">
        <f t="shared" si="0"/>
        <v>12929683287</v>
      </c>
      <c r="N12" s="27"/>
      <c r="O12" s="28">
        <v>13753286400</v>
      </c>
      <c r="P12" s="27"/>
      <c r="Q12" s="28">
        <v>-823603113</v>
      </c>
      <c r="R12" s="27"/>
      <c r="S12" s="28">
        <f t="shared" si="1"/>
        <v>12929683287</v>
      </c>
    </row>
    <row r="13" spans="1:19" ht="18.75">
      <c r="A13" s="22" t="s">
        <v>20</v>
      </c>
      <c r="B13" s="8"/>
      <c r="C13" s="22" t="s">
        <v>138</v>
      </c>
      <c r="D13" s="8"/>
      <c r="E13" s="28">
        <v>3388507</v>
      </c>
      <c r="F13" s="27"/>
      <c r="G13" s="28">
        <v>35</v>
      </c>
      <c r="H13" s="27"/>
      <c r="I13" s="28">
        <v>0</v>
      </c>
      <c r="J13" s="27"/>
      <c r="K13" s="28">
        <v>0</v>
      </c>
      <c r="L13" s="27"/>
      <c r="M13" s="28">
        <v>0</v>
      </c>
      <c r="N13" s="27"/>
      <c r="O13" s="28">
        <v>118597745</v>
      </c>
      <c r="P13" s="27"/>
      <c r="Q13" s="28">
        <v>-4380919</v>
      </c>
      <c r="R13" s="27"/>
      <c r="S13" s="28">
        <f t="shared" si="1"/>
        <v>114216826</v>
      </c>
    </row>
    <row r="14" spans="1:19" ht="18.75">
      <c r="A14" s="22" t="s">
        <v>22</v>
      </c>
      <c r="B14" s="8"/>
      <c r="C14" s="22" t="s">
        <v>141</v>
      </c>
      <c r="D14" s="8"/>
      <c r="E14" s="28">
        <v>1750000</v>
      </c>
      <c r="F14" s="27"/>
      <c r="G14" s="28">
        <v>400</v>
      </c>
      <c r="H14" s="27"/>
      <c r="I14" s="28">
        <v>0</v>
      </c>
      <c r="J14" s="27"/>
      <c r="K14" s="28">
        <v>0</v>
      </c>
      <c r="L14" s="27"/>
      <c r="M14" s="28">
        <v>0</v>
      </c>
      <c r="N14" s="27"/>
      <c r="O14" s="28">
        <v>700000000</v>
      </c>
      <c r="P14" s="27"/>
      <c r="Q14" s="28">
        <v>-14553991</v>
      </c>
      <c r="R14" s="27"/>
      <c r="S14" s="28">
        <f t="shared" si="1"/>
        <v>685446009</v>
      </c>
    </row>
    <row r="15" spans="1:19" ht="18.75">
      <c r="A15" s="22" t="s">
        <v>23</v>
      </c>
      <c r="B15" s="8"/>
      <c r="C15" s="22" t="s">
        <v>7</v>
      </c>
      <c r="D15" s="8"/>
      <c r="E15" s="28">
        <v>186134158</v>
      </c>
      <c r="F15" s="27"/>
      <c r="G15" s="28">
        <v>15</v>
      </c>
      <c r="H15" s="27"/>
      <c r="I15" s="28">
        <v>0</v>
      </c>
      <c r="J15" s="27"/>
      <c r="K15" s="28">
        <v>0</v>
      </c>
      <c r="L15" s="27"/>
      <c r="M15" s="28">
        <v>0</v>
      </c>
      <c r="N15" s="27"/>
      <c r="O15" s="28">
        <v>2792012370</v>
      </c>
      <c r="P15" s="27"/>
      <c r="Q15" s="28">
        <v>0</v>
      </c>
      <c r="R15" s="27"/>
      <c r="S15" s="28">
        <f t="shared" si="1"/>
        <v>2792012370</v>
      </c>
    </row>
    <row r="16" spans="1:19" ht="18.75">
      <c r="A16" s="22" t="s">
        <v>24</v>
      </c>
      <c r="B16" s="8"/>
      <c r="C16" s="22" t="s">
        <v>137</v>
      </c>
      <c r="D16" s="8"/>
      <c r="E16" s="28">
        <v>1300000</v>
      </c>
      <c r="F16" s="27"/>
      <c r="G16" s="28">
        <v>2280</v>
      </c>
      <c r="H16" s="27"/>
      <c r="I16" s="28">
        <v>0</v>
      </c>
      <c r="J16" s="27"/>
      <c r="K16" s="28">
        <v>0</v>
      </c>
      <c r="L16" s="27"/>
      <c r="M16" s="28">
        <v>0</v>
      </c>
      <c r="N16" s="27"/>
      <c r="O16" s="28">
        <v>2964000000</v>
      </c>
      <c r="P16" s="27"/>
      <c r="Q16" s="28">
        <v>-150319896</v>
      </c>
      <c r="R16" s="27"/>
      <c r="S16" s="28">
        <f t="shared" si="1"/>
        <v>2813680104</v>
      </c>
    </row>
    <row r="17" spans="1:19" ht="18.75">
      <c r="A17" s="22" t="s">
        <v>25</v>
      </c>
      <c r="B17" s="8"/>
      <c r="C17" s="22" t="s">
        <v>7</v>
      </c>
      <c r="D17" s="8"/>
      <c r="E17" s="28">
        <v>2200000</v>
      </c>
      <c r="F17" s="27"/>
      <c r="G17" s="28">
        <v>500</v>
      </c>
      <c r="H17" s="27"/>
      <c r="I17" s="28">
        <v>0</v>
      </c>
      <c r="J17" s="27"/>
      <c r="K17" s="28">
        <v>0</v>
      </c>
      <c r="L17" s="27"/>
      <c r="M17" s="28">
        <v>0</v>
      </c>
      <c r="N17" s="27"/>
      <c r="O17" s="28">
        <v>1100000000</v>
      </c>
      <c r="P17" s="27"/>
      <c r="Q17" s="28">
        <v>-61190168</v>
      </c>
      <c r="R17" s="27"/>
      <c r="S17" s="28">
        <f t="shared" si="1"/>
        <v>1038809832</v>
      </c>
    </row>
    <row r="18" spans="1:19" ht="18.75">
      <c r="A18" s="22" t="s">
        <v>26</v>
      </c>
      <c r="B18" s="8"/>
      <c r="C18" s="22" t="s">
        <v>7</v>
      </c>
      <c r="D18" s="8"/>
      <c r="E18" s="28">
        <v>5200000</v>
      </c>
      <c r="F18" s="27"/>
      <c r="G18" s="28">
        <v>160</v>
      </c>
      <c r="H18" s="27"/>
      <c r="I18" s="28">
        <v>0</v>
      </c>
      <c r="J18" s="27"/>
      <c r="K18" s="28">
        <v>0</v>
      </c>
      <c r="L18" s="27"/>
      <c r="M18" s="28">
        <v>0</v>
      </c>
      <c r="N18" s="27"/>
      <c r="O18" s="28">
        <v>832000000</v>
      </c>
      <c r="P18" s="27"/>
      <c r="Q18" s="28">
        <v>0</v>
      </c>
      <c r="R18" s="27"/>
      <c r="S18" s="28">
        <f t="shared" si="1"/>
        <v>832000000</v>
      </c>
    </row>
    <row r="19" spans="1:19" ht="18.75">
      <c r="A19" s="22" t="s">
        <v>28</v>
      </c>
      <c r="B19" s="8"/>
      <c r="C19" s="22" t="s">
        <v>151</v>
      </c>
      <c r="D19" s="8"/>
      <c r="E19" s="28">
        <v>2287342</v>
      </c>
      <c r="F19" s="27"/>
      <c r="G19" s="28">
        <v>680</v>
      </c>
      <c r="H19" s="27"/>
      <c r="I19" s="28">
        <v>0</v>
      </c>
      <c r="J19" s="27"/>
      <c r="K19" s="28">
        <v>0</v>
      </c>
      <c r="L19" s="27"/>
      <c r="M19" s="28">
        <v>0</v>
      </c>
      <c r="N19" s="27"/>
      <c r="O19" s="28">
        <v>1555392560</v>
      </c>
      <c r="P19" s="27"/>
      <c r="Q19" s="28">
        <v>-46506754</v>
      </c>
      <c r="R19" s="27"/>
      <c r="S19" s="28">
        <f t="shared" si="1"/>
        <v>1508885806</v>
      </c>
    </row>
    <row r="20" spans="1:19" ht="18.75">
      <c r="A20" s="22" t="s">
        <v>29</v>
      </c>
      <c r="B20" s="8"/>
      <c r="C20" s="22" t="s">
        <v>137</v>
      </c>
      <c r="D20" s="8"/>
      <c r="E20" s="28">
        <v>829585</v>
      </c>
      <c r="F20" s="27"/>
      <c r="G20" s="28">
        <v>4200</v>
      </c>
      <c r="H20" s="27"/>
      <c r="I20" s="28">
        <v>0</v>
      </c>
      <c r="J20" s="27"/>
      <c r="K20" s="28">
        <v>0</v>
      </c>
      <c r="L20" s="27"/>
      <c r="M20" s="28">
        <v>0</v>
      </c>
      <c r="N20" s="27"/>
      <c r="O20" s="28">
        <v>3484257000</v>
      </c>
      <c r="P20" s="27"/>
      <c r="Q20" s="28">
        <v>-83845757</v>
      </c>
      <c r="R20" s="27"/>
      <c r="S20" s="28">
        <f t="shared" si="1"/>
        <v>3400411243</v>
      </c>
    </row>
    <row r="21" spans="1:19" ht="18.75">
      <c r="A21" s="22" t="s">
        <v>33</v>
      </c>
      <c r="B21" s="8"/>
      <c r="C21" s="22" t="s">
        <v>149</v>
      </c>
      <c r="D21" s="8"/>
      <c r="E21" s="28">
        <v>6635066</v>
      </c>
      <c r="F21" s="27"/>
      <c r="G21" s="28">
        <v>900</v>
      </c>
      <c r="H21" s="27"/>
      <c r="I21" s="28">
        <v>0</v>
      </c>
      <c r="J21" s="27"/>
      <c r="K21" s="28">
        <v>0</v>
      </c>
      <c r="L21" s="27"/>
      <c r="M21" s="28">
        <v>0</v>
      </c>
      <c r="N21" s="27"/>
      <c r="O21" s="28">
        <v>5971559400</v>
      </c>
      <c r="P21" s="27"/>
      <c r="Q21" s="28">
        <v>-182398229</v>
      </c>
      <c r="R21" s="27"/>
      <c r="S21" s="28">
        <f t="shared" si="1"/>
        <v>5789161171</v>
      </c>
    </row>
    <row r="22" spans="1:19" ht="18.75">
      <c r="A22" s="22" t="s">
        <v>35</v>
      </c>
      <c r="B22" s="8"/>
      <c r="C22" s="22" t="s">
        <v>137</v>
      </c>
      <c r="D22" s="8"/>
      <c r="E22" s="28">
        <v>1485120</v>
      </c>
      <c r="F22" s="27"/>
      <c r="G22" s="28">
        <v>1000</v>
      </c>
      <c r="H22" s="27"/>
      <c r="I22" s="28">
        <v>0</v>
      </c>
      <c r="J22" s="27"/>
      <c r="K22" s="28">
        <v>0</v>
      </c>
      <c r="L22" s="27"/>
      <c r="M22" s="28">
        <v>0</v>
      </c>
      <c r="N22" s="27"/>
      <c r="O22" s="28">
        <v>1485120000</v>
      </c>
      <c r="P22" s="27"/>
      <c r="Q22" s="28">
        <v>0</v>
      </c>
      <c r="R22" s="27"/>
      <c r="S22" s="28">
        <f t="shared" si="1"/>
        <v>1485120000</v>
      </c>
    </row>
    <row r="23" spans="1:19" ht="18.75">
      <c r="A23" s="22" t="s">
        <v>40</v>
      </c>
      <c r="B23" s="8"/>
      <c r="C23" s="22" t="s">
        <v>147</v>
      </c>
      <c r="D23" s="8"/>
      <c r="E23" s="28">
        <v>3918545</v>
      </c>
      <c r="F23" s="27"/>
      <c r="G23" s="28">
        <v>1250</v>
      </c>
      <c r="H23" s="27"/>
      <c r="I23" s="28">
        <v>0</v>
      </c>
      <c r="J23" s="27"/>
      <c r="K23" s="28">
        <v>0</v>
      </c>
      <c r="L23" s="27"/>
      <c r="M23" s="28">
        <v>0</v>
      </c>
      <c r="N23" s="27"/>
      <c r="O23" s="28">
        <v>4898181250</v>
      </c>
      <c r="P23" s="27"/>
      <c r="Q23" s="28">
        <v>-49812013</v>
      </c>
      <c r="R23" s="27"/>
      <c r="S23" s="28">
        <f t="shared" si="1"/>
        <v>4848369237</v>
      </c>
    </row>
    <row r="24" spans="1:19" ht="18.75">
      <c r="A24" s="22" t="s">
        <v>38</v>
      </c>
      <c r="B24" s="8"/>
      <c r="C24" s="22" t="s">
        <v>146</v>
      </c>
      <c r="D24" s="8"/>
      <c r="E24" s="28">
        <v>14629190</v>
      </c>
      <c r="F24" s="27"/>
      <c r="G24" s="28">
        <v>1600</v>
      </c>
      <c r="H24" s="27"/>
      <c r="I24" s="28">
        <v>0</v>
      </c>
      <c r="J24" s="27"/>
      <c r="K24" s="28">
        <v>0</v>
      </c>
      <c r="L24" s="27"/>
      <c r="M24" s="28">
        <v>0</v>
      </c>
      <c r="N24" s="27"/>
      <c r="O24" s="28">
        <v>23406704000</v>
      </c>
      <c r="P24" s="27"/>
      <c r="Q24" s="28">
        <v>0</v>
      </c>
      <c r="R24" s="27"/>
      <c r="S24" s="28">
        <f t="shared" si="1"/>
        <v>23406704000</v>
      </c>
    </row>
    <row r="25" spans="1:19" ht="18.75">
      <c r="A25" s="22" t="s">
        <v>39</v>
      </c>
      <c r="B25" s="8"/>
      <c r="C25" s="22" t="s">
        <v>155</v>
      </c>
      <c r="D25" s="8"/>
      <c r="E25" s="28">
        <v>33740435</v>
      </c>
      <c r="F25" s="27"/>
      <c r="G25" s="28">
        <v>50</v>
      </c>
      <c r="H25" s="27"/>
      <c r="I25" s="28">
        <v>0</v>
      </c>
      <c r="J25" s="27"/>
      <c r="K25" s="28">
        <v>0</v>
      </c>
      <c r="L25" s="27"/>
      <c r="M25" s="28">
        <v>0</v>
      </c>
      <c r="N25" s="27"/>
      <c r="O25" s="28">
        <v>1687021750</v>
      </c>
      <c r="P25" s="27"/>
      <c r="Q25" s="28">
        <v>-37288491</v>
      </c>
      <c r="R25" s="27"/>
      <c r="S25" s="28">
        <f t="shared" si="1"/>
        <v>1649733259</v>
      </c>
    </row>
    <row r="26" spans="1:19" ht="18.75">
      <c r="A26" s="22" t="s">
        <v>41</v>
      </c>
      <c r="B26" s="8"/>
      <c r="C26" s="22" t="s">
        <v>140</v>
      </c>
      <c r="D26" s="8"/>
      <c r="E26" s="28">
        <v>10091033</v>
      </c>
      <c r="F26" s="27"/>
      <c r="G26" s="28">
        <v>600</v>
      </c>
      <c r="H26" s="27"/>
      <c r="I26" s="28">
        <v>0</v>
      </c>
      <c r="J26" s="27"/>
      <c r="K26" s="28">
        <v>0</v>
      </c>
      <c r="L26" s="27"/>
      <c r="M26" s="28">
        <v>0</v>
      </c>
      <c r="N26" s="27"/>
      <c r="O26" s="28">
        <v>6054619800</v>
      </c>
      <c r="P26" s="27"/>
      <c r="Q26" s="28">
        <v>-69687567</v>
      </c>
      <c r="R26" s="27"/>
      <c r="S26" s="28">
        <f t="shared" si="1"/>
        <v>5984932233</v>
      </c>
    </row>
    <row r="27" spans="1:19" ht="18.75">
      <c r="A27" s="22" t="s">
        <v>43</v>
      </c>
      <c r="B27" s="8"/>
      <c r="C27" s="22" t="s">
        <v>144</v>
      </c>
      <c r="D27" s="8"/>
      <c r="E27" s="28">
        <v>194</v>
      </c>
      <c r="F27" s="27"/>
      <c r="G27" s="28">
        <v>6810</v>
      </c>
      <c r="H27" s="27"/>
      <c r="I27" s="28">
        <v>0</v>
      </c>
      <c r="J27" s="27"/>
      <c r="K27" s="28">
        <v>0</v>
      </c>
      <c r="L27" s="27"/>
      <c r="M27" s="28">
        <v>0</v>
      </c>
      <c r="N27" s="27"/>
      <c r="O27" s="28">
        <v>1321140</v>
      </c>
      <c r="P27" s="27"/>
      <c r="Q27" s="28">
        <v>0</v>
      </c>
      <c r="R27" s="27"/>
      <c r="S27" s="28">
        <f t="shared" si="1"/>
        <v>1321140</v>
      </c>
    </row>
    <row r="28" spans="1:19" ht="18.75">
      <c r="A28" s="22" t="s">
        <v>109</v>
      </c>
      <c r="B28" s="8"/>
      <c r="C28" s="22" t="s">
        <v>150</v>
      </c>
      <c r="D28" s="8"/>
      <c r="E28" s="28">
        <v>1700440</v>
      </c>
      <c r="F28" s="27"/>
      <c r="G28" s="28">
        <v>1076</v>
      </c>
      <c r="H28" s="27"/>
      <c r="I28" s="28">
        <v>0</v>
      </c>
      <c r="J28" s="27"/>
      <c r="K28" s="28">
        <v>0</v>
      </c>
      <c r="L28" s="27"/>
      <c r="M28" s="28">
        <v>0</v>
      </c>
      <c r="N28" s="27"/>
      <c r="O28" s="28">
        <v>1829673440</v>
      </c>
      <c r="P28" s="27"/>
      <c r="Q28" s="28">
        <v>0</v>
      </c>
      <c r="R28" s="27"/>
      <c r="S28" s="28">
        <f t="shared" si="1"/>
        <v>1829673440</v>
      </c>
    </row>
    <row r="29" spans="1:19" ht="18.75">
      <c r="A29" s="22" t="s">
        <v>108</v>
      </c>
      <c r="B29" s="8"/>
      <c r="C29" s="22" t="s">
        <v>153</v>
      </c>
      <c r="D29" s="8"/>
      <c r="E29" s="28">
        <v>4800000</v>
      </c>
      <c r="F29" s="27"/>
      <c r="G29" s="28">
        <v>560</v>
      </c>
      <c r="H29" s="27"/>
      <c r="I29" s="28">
        <v>0</v>
      </c>
      <c r="J29" s="27"/>
      <c r="K29" s="28">
        <v>0</v>
      </c>
      <c r="L29" s="27"/>
      <c r="M29" s="28">
        <v>0</v>
      </c>
      <c r="N29" s="27"/>
      <c r="O29" s="28">
        <v>2688000000</v>
      </c>
      <c r="P29" s="27"/>
      <c r="Q29" s="28">
        <v>0</v>
      </c>
      <c r="R29" s="27"/>
      <c r="S29" s="28">
        <f t="shared" si="1"/>
        <v>2688000000</v>
      </c>
    </row>
    <row r="30" spans="1:19" ht="18.75">
      <c r="A30" s="22" t="s">
        <v>46</v>
      </c>
      <c r="B30" s="8"/>
      <c r="C30" s="22" t="s">
        <v>151</v>
      </c>
      <c r="D30" s="8"/>
      <c r="E30" s="28">
        <v>16617157</v>
      </c>
      <c r="F30" s="27"/>
      <c r="G30" s="28">
        <v>200</v>
      </c>
      <c r="H30" s="27"/>
      <c r="I30" s="28">
        <v>0</v>
      </c>
      <c r="J30" s="27"/>
      <c r="K30" s="28">
        <v>0</v>
      </c>
      <c r="L30" s="27"/>
      <c r="M30" s="28">
        <v>0</v>
      </c>
      <c r="N30" s="27"/>
      <c r="O30" s="28">
        <v>3323431400</v>
      </c>
      <c r="P30" s="27"/>
      <c r="Q30" s="28">
        <v>-192973436</v>
      </c>
      <c r="R30" s="27"/>
      <c r="S30" s="28">
        <f t="shared" si="1"/>
        <v>3130457964</v>
      </c>
    </row>
    <row r="31" spans="1:19" ht="18.75">
      <c r="A31" s="22" t="s">
        <v>47</v>
      </c>
      <c r="B31" s="8"/>
      <c r="C31" s="22" t="s">
        <v>152</v>
      </c>
      <c r="D31" s="8"/>
      <c r="E31" s="28">
        <v>317986</v>
      </c>
      <c r="F31" s="27"/>
      <c r="G31" s="28">
        <v>37</v>
      </c>
      <c r="H31" s="27"/>
      <c r="I31" s="28">
        <v>0</v>
      </c>
      <c r="J31" s="27"/>
      <c r="K31" s="28">
        <v>0</v>
      </c>
      <c r="L31" s="27"/>
      <c r="M31" s="28">
        <v>0</v>
      </c>
      <c r="N31" s="27"/>
      <c r="O31" s="28">
        <v>11765482</v>
      </c>
      <c r="P31" s="27"/>
      <c r="Q31" s="28">
        <v>0</v>
      </c>
      <c r="R31" s="27"/>
      <c r="S31" s="28">
        <f t="shared" si="1"/>
        <v>11765482</v>
      </c>
    </row>
    <row r="32" spans="1:19" ht="18.75">
      <c r="A32" s="22" t="s">
        <v>110</v>
      </c>
      <c r="B32" s="8"/>
      <c r="C32" s="22" t="s">
        <v>141</v>
      </c>
      <c r="D32" s="8"/>
      <c r="E32" s="28">
        <v>168421</v>
      </c>
      <c r="F32" s="27"/>
      <c r="G32" s="28">
        <v>670</v>
      </c>
      <c r="H32" s="27"/>
      <c r="I32" s="28">
        <v>0</v>
      </c>
      <c r="J32" s="27"/>
      <c r="K32" s="28">
        <v>0</v>
      </c>
      <c r="L32" s="27"/>
      <c r="M32" s="28">
        <v>0</v>
      </c>
      <c r="N32" s="27"/>
      <c r="O32" s="28">
        <v>112842070</v>
      </c>
      <c r="P32" s="27"/>
      <c r="Q32" s="28">
        <v>-1298792</v>
      </c>
      <c r="R32" s="27"/>
      <c r="S32" s="28">
        <f t="shared" si="1"/>
        <v>111543278</v>
      </c>
    </row>
    <row r="33" spans="1:21" ht="18.75">
      <c r="A33" s="22" t="s">
        <v>56</v>
      </c>
      <c r="B33" s="8"/>
      <c r="C33" s="22" t="s">
        <v>148</v>
      </c>
      <c r="D33" s="8"/>
      <c r="E33" s="28">
        <v>1446255</v>
      </c>
      <c r="F33" s="27"/>
      <c r="G33" s="28">
        <v>7700</v>
      </c>
      <c r="H33" s="27"/>
      <c r="I33" s="28">
        <v>0</v>
      </c>
      <c r="J33" s="27"/>
      <c r="K33" s="28">
        <v>0</v>
      </c>
      <c r="L33" s="27"/>
      <c r="M33" s="28">
        <v>0</v>
      </c>
      <c r="N33" s="27"/>
      <c r="O33" s="28">
        <v>11136163500</v>
      </c>
      <c r="P33" s="27"/>
      <c r="Q33" s="28">
        <v>-852293348</v>
      </c>
      <c r="R33" s="27"/>
      <c r="S33" s="28">
        <f t="shared" si="1"/>
        <v>10283870152</v>
      </c>
    </row>
    <row r="34" spans="1:21" ht="18.75">
      <c r="A34" s="22" t="s">
        <v>49</v>
      </c>
      <c r="B34" s="8"/>
      <c r="C34" s="22" t="s">
        <v>152</v>
      </c>
      <c r="D34" s="8"/>
      <c r="E34" s="28">
        <v>41994168</v>
      </c>
      <c r="F34" s="27"/>
      <c r="G34" s="28">
        <v>20</v>
      </c>
      <c r="H34" s="27"/>
      <c r="I34" s="28">
        <v>0</v>
      </c>
      <c r="J34" s="27"/>
      <c r="K34" s="28">
        <v>0</v>
      </c>
      <c r="L34" s="27"/>
      <c r="M34" s="28">
        <v>0</v>
      </c>
      <c r="N34" s="27"/>
      <c r="O34" s="28">
        <v>839883360</v>
      </c>
      <c r="P34" s="27"/>
      <c r="Q34" s="28">
        <v>-44147016</v>
      </c>
      <c r="R34" s="27"/>
      <c r="S34" s="28">
        <f t="shared" si="1"/>
        <v>795736344</v>
      </c>
    </row>
    <row r="35" spans="1:21" ht="18.75">
      <c r="A35" s="22" t="s">
        <v>52</v>
      </c>
      <c r="B35" s="8"/>
      <c r="C35" s="22" t="s">
        <v>145</v>
      </c>
      <c r="D35" s="8"/>
      <c r="E35" s="28">
        <v>10265072</v>
      </c>
      <c r="F35" s="27"/>
      <c r="G35" s="28">
        <v>1940</v>
      </c>
      <c r="H35" s="27"/>
      <c r="I35" s="29">
        <v>0</v>
      </c>
      <c r="J35" s="27"/>
      <c r="K35" s="29">
        <v>0</v>
      </c>
      <c r="L35" s="27"/>
      <c r="M35" s="29">
        <v>0</v>
      </c>
      <c r="N35" s="27"/>
      <c r="O35" s="29">
        <v>19914239680</v>
      </c>
      <c r="P35" s="27"/>
      <c r="Q35" s="29">
        <v>-531046391</v>
      </c>
      <c r="R35" s="27"/>
      <c r="S35" s="28">
        <f t="shared" si="1"/>
        <v>19383193289</v>
      </c>
    </row>
    <row r="36" spans="1:21" ht="21.75" thickBot="1">
      <c r="A36" s="25"/>
      <c r="C36" s="41"/>
      <c r="E36" s="41"/>
      <c r="G36" s="41"/>
      <c r="I36" s="30">
        <f>SUM(I8:I35)</f>
        <v>39438692808</v>
      </c>
      <c r="J36" s="27"/>
      <c r="K36" s="30">
        <f>SUM(K8:K35)</f>
        <v>-1222384584</v>
      </c>
      <c r="L36" s="27"/>
      <c r="M36" s="30">
        <f>SUM(M8:M35)</f>
        <v>38216308224</v>
      </c>
      <c r="N36" s="27"/>
      <c r="O36" s="30">
        <f>SUM(O8:O35)</f>
        <v>136345478755</v>
      </c>
      <c r="P36" s="27"/>
      <c r="Q36" s="30">
        <f>SUM(Q8:Q35)</f>
        <v>-3544127352</v>
      </c>
      <c r="R36" s="27"/>
      <c r="S36" s="30">
        <f>SUM(S8:S35)</f>
        <v>132801351403</v>
      </c>
      <c r="U36" s="35"/>
    </row>
    <row r="37" spans="1:21" ht="13.5" thickTop="1">
      <c r="I37" s="16"/>
      <c r="O37" s="16"/>
      <c r="S37" s="16"/>
    </row>
    <row r="38" spans="1:21">
      <c r="I38" s="16"/>
      <c r="O38" s="16"/>
      <c r="S38" s="16"/>
    </row>
  </sheetData>
  <sortState xmlns:xlrd2="http://schemas.microsoft.com/office/spreadsheetml/2017/richdata2" ref="A8:S35">
    <sortCondition ref="A8:A35"/>
  </sortState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صورت وضعیت پرتفوی</vt:lpstr>
      <vt:lpstr>سهام</vt:lpstr>
      <vt:lpstr>اوراق مشتقه</vt:lpstr>
      <vt:lpstr>سپرده</vt:lpstr>
      <vt:lpstr>درآمد</vt:lpstr>
      <vt:lpstr>1-2</vt:lpstr>
      <vt:lpstr>2-2</vt:lpstr>
      <vt:lpstr>3-2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'1-2'!Print_Area</vt:lpstr>
      <vt:lpstr>'2-2'!Print_Area</vt:lpstr>
      <vt:lpstr>'3-2'!Print_Area</vt:lpstr>
      <vt:lpstr>'اوراق مشتقه'!Print_Area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Ali Solgi</dc:creator>
  <dc:description/>
  <cp:lastModifiedBy>Mohammad Nikomaram</cp:lastModifiedBy>
  <dcterms:created xsi:type="dcterms:W3CDTF">2025-08-23T06:24:15Z</dcterms:created>
  <dcterms:modified xsi:type="dcterms:W3CDTF">2025-08-31T08:27:13Z</dcterms:modified>
</cp:coreProperties>
</file>